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265" activeTab="1"/>
  </bookViews>
  <sheets>
    <sheet name="Activation Energy" sheetId="1" r:id="rId1"/>
    <sheet name="ABC Kinetics" sheetId="2" r:id="rId2"/>
  </sheets>
  <definedNames/>
  <calcPr fullCalcOnLoad="1"/>
</workbook>
</file>

<file path=xl/sharedStrings.xml><?xml version="1.0" encoding="utf-8"?>
<sst xmlns="http://schemas.openxmlformats.org/spreadsheetml/2006/main" count="37" uniqueCount="30">
  <si>
    <t>The Effect of Temperature and Activation Energy on the Rate of A--&gt;B (first order)</t>
  </si>
  <si>
    <t>copyright by W.F. Coleman 1997</t>
  </si>
  <si>
    <t>Here you can examine the relationship between activation energy, temperature and rate constant.</t>
  </si>
  <si>
    <t>Use the arrows to change T over the range 300-600K and Ea over the range 5-150 kJ/mol.</t>
  </si>
  <si>
    <t>independent of T - note that the scale on the time axis changes (sometimes dramatically)</t>
  </si>
  <si>
    <t>as the T, A and Ea are changed.</t>
  </si>
  <si>
    <t>T(298)</t>
  </si>
  <si>
    <t>k(T)</t>
  </si>
  <si>
    <t>[A]o</t>
  </si>
  <si>
    <t>k(298)</t>
  </si>
  <si>
    <t>Ea</t>
  </si>
  <si>
    <t>A</t>
  </si>
  <si>
    <t>Ea guide</t>
  </si>
  <si>
    <t>T</t>
  </si>
  <si>
    <t>T guide</t>
  </si>
  <si>
    <t>t (sec)</t>
  </si>
  <si>
    <t>[A]</t>
  </si>
  <si>
    <t>A guide</t>
  </si>
  <si>
    <t>Ea (kJ/mol)</t>
  </si>
  <si>
    <t>Kinetics of A --&gt; B ---&gt; C</t>
  </si>
  <si>
    <t>use the arrows to adjust the ratio of the rate constants - in the upper graph k1 is constant, in the lower k2</t>
  </si>
  <si>
    <t>here are the expression used to calculate the concentrations</t>
  </si>
  <si>
    <t>(note that the problem of division by zero when k2 = k1 has been circumvented by having k2 = 0.100000001 times k1</t>
  </si>
  <si>
    <t>times a running index which runs from 1 to 25)</t>
  </si>
  <si>
    <t>k1</t>
  </si>
  <si>
    <t>AO</t>
  </si>
  <si>
    <t>k2</t>
  </si>
  <si>
    <t>[B]</t>
  </si>
  <si>
    <t>[C]</t>
  </si>
  <si>
    <t>The preexponential factor can be changed from 1e7 to 1e13 and has been assumed to be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</si>
</sst>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11">
    <font>
      <sz val="10"/>
      <name val="Comic Sans MS"/>
      <family val="0"/>
    </font>
    <font>
      <b/>
      <sz val="10"/>
      <name val="Comic Sans MS"/>
      <family val="0"/>
    </font>
    <font>
      <i/>
      <sz val="10"/>
      <name val="Comic Sans MS"/>
      <family val="0"/>
    </font>
    <font>
      <b/>
      <i/>
      <sz val="10"/>
      <name val="Comic Sans MS"/>
      <family val="0"/>
    </font>
    <font>
      <sz val="8"/>
      <name val="Comic Sans MS"/>
      <family val="0"/>
    </font>
    <font>
      <b/>
      <sz val="8"/>
      <name val="Comic Sans MS"/>
      <family val="0"/>
    </font>
    <font>
      <sz val="14"/>
      <name val="Comic Sans MS"/>
      <family val="4"/>
    </font>
    <font>
      <sz val="10"/>
      <color indexed="9"/>
      <name val="Comic Sans MS"/>
      <family val="4"/>
    </font>
    <font>
      <sz val="14"/>
      <color indexed="8"/>
      <name val="Comic Sans MS"/>
      <family val="4"/>
    </font>
    <font>
      <sz val="10"/>
      <color indexed="8"/>
      <name val="Comic Sans MS"/>
      <family val="4"/>
    </font>
    <font>
      <sz val="12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11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1465"/>
          <c:w val="0.7805"/>
          <c:h val="0.756"/>
        </c:manualLayout>
      </c:layout>
      <c:scatterChart>
        <c:scatterStyle val="smooth"/>
        <c:varyColors val="0"/>
        <c:ser>
          <c:idx val="0"/>
          <c:order val="0"/>
          <c:tx>
            <c:strRef>
              <c:f>'Activation Energy'!$B$12</c:f>
              <c:strCache>
                <c:ptCount val="1"/>
                <c:pt idx="0">
                  <c:v>[A]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'Activation Energy'!$A$13:$A$113</c:f>
              <c:numCache/>
            </c:numRef>
          </c:xVal>
          <c:yVal>
            <c:numRef>
              <c:f>'Activation Energy'!$B$13:$B$113</c:f>
              <c:numCache/>
            </c:numRef>
          </c:yVal>
          <c:smooth val="1"/>
        </c:ser>
        <c:axId val="27223784"/>
        <c:axId val="43687465"/>
      </c:scatterChart>
      <c:valAx>
        <c:axId val="27223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mic Sans MS"/>
                    <a:ea typeface="Comic Sans MS"/>
                    <a:cs typeface="Comic Sans MS"/>
                  </a:rPr>
                  <a:t>t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none"/>
        <c:tickLblPos val="nextTo"/>
        <c:crossAx val="43687465"/>
        <c:crosses val="autoZero"/>
        <c:crossBetween val="midCat"/>
        <c:dispUnits/>
      </c:valAx>
      <c:valAx>
        <c:axId val="43687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mic Sans MS"/>
                    <a:ea typeface="Comic Sans MS"/>
                    <a:cs typeface="Comic Sans MS"/>
                  </a:rPr>
                  <a:t>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2237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Comic Sans MS"/>
          <a:ea typeface="Comic Sans MS"/>
          <a:cs typeface="Comic Sans MS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73"/>
          <c:h val="0.844"/>
        </c:manualLayout>
      </c:layout>
      <c:scatterChart>
        <c:scatterStyle val="smooth"/>
        <c:varyColors val="0"/>
        <c:ser>
          <c:idx val="0"/>
          <c:order val="0"/>
          <c:tx>
            <c:strRef>
              <c:f>'ABC Kinetics'!$B$14</c:f>
              <c:strCache>
                <c:ptCount val="1"/>
                <c:pt idx="0">
                  <c:v>[A]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'ABC Kinetics'!$A$15:$A$115</c:f>
              <c:numCache/>
            </c:numRef>
          </c:xVal>
          <c:yVal>
            <c:numRef>
              <c:f>'ABC Kinetics'!$B$15:$B$115</c:f>
              <c:numCache/>
            </c:numRef>
          </c:yVal>
          <c:smooth val="1"/>
        </c:ser>
        <c:ser>
          <c:idx val="1"/>
          <c:order val="1"/>
          <c:tx>
            <c:strRef>
              <c:f>'ABC Kinetics'!$C$14</c:f>
              <c:strCache>
                <c:ptCount val="1"/>
                <c:pt idx="0">
                  <c:v>[B]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'ABC Kinetics'!$A$15:$A$115</c:f>
              <c:numCache/>
            </c:numRef>
          </c:xVal>
          <c:yVal>
            <c:numRef>
              <c:f>'ABC Kinetics'!$C$15:$C$115</c:f>
              <c:numCache/>
            </c:numRef>
          </c:yVal>
          <c:smooth val="1"/>
        </c:ser>
        <c:ser>
          <c:idx val="2"/>
          <c:order val="2"/>
          <c:tx>
            <c:strRef>
              <c:f>'ABC Kinetics'!$D$14</c:f>
              <c:strCache>
                <c:ptCount val="1"/>
                <c:pt idx="0">
                  <c:v>[C]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'ABC Kinetics'!$A$15:$A$115</c:f>
              <c:numCache/>
            </c:numRef>
          </c:xVal>
          <c:yVal>
            <c:numRef>
              <c:f>'ABC Kinetics'!$D$15:$D$115</c:f>
              <c:numCache/>
            </c:numRef>
          </c:yVal>
          <c:smooth val="1"/>
        </c:ser>
        <c:axId val="57642866"/>
        <c:axId val="49023747"/>
      </c:scatterChart>
      <c:valAx>
        <c:axId val="57642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mic Sans MS"/>
                    <a:ea typeface="Comic Sans MS"/>
                    <a:cs typeface="Comic Sans MS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023747"/>
        <c:crosses val="autoZero"/>
        <c:crossBetween val="midCat"/>
        <c:dispUnits/>
      </c:valAx>
      <c:valAx>
        <c:axId val="49023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mic Sans MS"/>
                    <a:ea typeface="Comic Sans MS"/>
                    <a:cs typeface="Comic Sans MS"/>
                  </a:rPr>
                  <a:t>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6428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75"/>
          <c:y val="0.326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0305"/>
          <c:w val="0.731"/>
          <c:h val="0.84825"/>
        </c:manualLayout>
      </c:layout>
      <c:scatterChart>
        <c:scatterStyle val="smooth"/>
        <c:varyColors val="0"/>
        <c:ser>
          <c:idx val="0"/>
          <c:order val="0"/>
          <c:tx>
            <c:v>[A]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'ABC Kinetics'!$A$15:$A$115</c:f>
              <c:numCache/>
            </c:numRef>
          </c:xVal>
          <c:yVal>
            <c:numRef>
              <c:f>'ABC Kinetics'!$E$15:$E$115</c:f>
              <c:numCache/>
            </c:numRef>
          </c:yVal>
          <c:smooth val="1"/>
        </c:ser>
        <c:ser>
          <c:idx val="1"/>
          <c:order val="1"/>
          <c:tx>
            <c:v>[B]</c:v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'ABC Kinetics'!$A$15:$A$115</c:f>
              <c:numCache/>
            </c:numRef>
          </c:xVal>
          <c:yVal>
            <c:numRef>
              <c:f>'ABC Kinetics'!$F$15:$F$115</c:f>
              <c:numCache/>
            </c:numRef>
          </c:yVal>
          <c:smooth val="1"/>
        </c:ser>
        <c:ser>
          <c:idx val="2"/>
          <c:order val="2"/>
          <c:tx>
            <c:v>[C]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'ABC Kinetics'!$A$15:$A$115</c:f>
              <c:numCache/>
            </c:numRef>
          </c:xVal>
          <c:yVal>
            <c:numRef>
              <c:f>'ABC Kinetics'!$G$15:$G$115</c:f>
              <c:numCache/>
            </c:numRef>
          </c:yVal>
          <c:smooth val="1"/>
        </c:ser>
        <c:axId val="38560540"/>
        <c:axId val="11500541"/>
      </c:scatterChart>
      <c:valAx>
        <c:axId val="38560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mic Sans MS"/>
                    <a:ea typeface="Comic Sans MS"/>
                    <a:cs typeface="Comic Sans MS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500541"/>
        <c:crosses val="autoZero"/>
        <c:crossBetween val="midCat"/>
        <c:dispUnits/>
      </c:valAx>
      <c:valAx>
        <c:axId val="11500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mic Sans MS"/>
                    <a:ea typeface="Comic Sans MS"/>
                    <a:cs typeface="Comic Sans MS"/>
                  </a:rPr>
                  <a:t>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605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0.00975</cdr:y>
    </cdr:from>
    <cdr:to>
      <cdr:x>0.368</cdr:x>
      <cdr:y>0.0765</cdr:y>
    </cdr:to>
    <cdr:sp textlink="'Activation Energy'!$F$14">
      <cdr:nvSpPr>
        <cdr:cNvPr id="1" name="Text 1"/>
        <cdr:cNvSpPr txBox="1">
          <a:spLocks noChangeArrowheads="1"/>
        </cdr:cNvSpPr>
      </cdr:nvSpPr>
      <cdr:spPr>
        <a:xfrm>
          <a:off x="847725" y="38100"/>
          <a:ext cx="9906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0e5ca78d-3a1b-40c4-8bf0-02a9ed2e56c0}" type="TxLink"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Ea = 15 kJ/mol</a:t>
          </a:fld>
        </a:p>
      </cdr:txBody>
    </cdr:sp>
  </cdr:relSizeAnchor>
  <cdr:relSizeAnchor xmlns:cdr="http://schemas.openxmlformats.org/drawingml/2006/chartDrawing">
    <cdr:from>
      <cdr:x>0.3195</cdr:x>
      <cdr:y>0.095</cdr:y>
    </cdr:from>
    <cdr:to>
      <cdr:x>0.473</cdr:x>
      <cdr:y>0.151</cdr:y>
    </cdr:to>
    <cdr:sp textlink="'Activation Energy'!$F$15">
      <cdr:nvSpPr>
        <cdr:cNvPr id="2" name="Text 2"/>
        <cdr:cNvSpPr txBox="1">
          <a:spLocks noChangeArrowheads="1"/>
        </cdr:cNvSpPr>
      </cdr:nvSpPr>
      <cdr:spPr>
        <a:xfrm>
          <a:off x="1600200" y="371475"/>
          <a:ext cx="7715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231392fa-ef57-404e-989d-5801bb1faaa6}" type="TxLink"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T = 300K</a:t>
          </a:fld>
        </a:p>
      </cdr:txBody>
    </cdr:sp>
  </cdr:relSizeAnchor>
  <cdr:relSizeAnchor xmlns:cdr="http://schemas.openxmlformats.org/drawingml/2006/chartDrawing">
    <cdr:from>
      <cdr:x>0.4025</cdr:x>
      <cdr:y>0.00975</cdr:y>
    </cdr:from>
    <cdr:to>
      <cdr:x>0.56975</cdr:x>
      <cdr:y>0.0765</cdr:y>
    </cdr:to>
    <cdr:sp textlink="'Activation Energy'!$L$9">
      <cdr:nvSpPr>
        <cdr:cNvPr id="3" name="Text 2"/>
        <cdr:cNvSpPr txBox="1">
          <a:spLocks noChangeArrowheads="1"/>
        </cdr:cNvSpPr>
      </cdr:nvSpPr>
      <cdr:spPr>
        <a:xfrm>
          <a:off x="2009775" y="38100"/>
          <a:ext cx="8382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c0850d57-a4d2-470e-9252-185eb308b02a}" type="TxLink">
            <a:rPr lang="en-US" cap="none" sz="1000" b="0" i="0" u="none" baseline="0">
              <a:latin typeface="Comic Sans MS"/>
              <a:ea typeface="Comic Sans MS"/>
              <a:cs typeface="Comic Sans MS"/>
            </a:rPr>
            <a:t>A = 1.00e+13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28575</xdr:rowOff>
    </xdr:from>
    <xdr:to>
      <xdr:col>6</xdr:col>
      <xdr:colOff>676275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238125" y="1419225"/>
        <a:ext cx="50101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57150</xdr:colOff>
      <xdr:row>28</xdr:row>
      <xdr:rowOff>47625</xdr:rowOff>
    </xdr:from>
    <xdr:ext cx="1019175" cy="219075"/>
    <xdr:sp textlink="$L$7">
      <xdr:nvSpPr>
        <xdr:cNvPr id="2" name="Text 7"/>
        <xdr:cNvSpPr txBox="1">
          <a:spLocks noChangeArrowheads="1"/>
        </xdr:cNvSpPr>
      </xdr:nvSpPr>
      <xdr:spPr>
        <a:xfrm>
          <a:off x="885825" y="5438775"/>
          <a:ext cx="1019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fld id="{feeadb28-c3ed-45a1-b0f2-e3684aebd746}" type="TxLink">
            <a:rPr lang="en-US" cap="none" sz="1000" b="0" i="0" u="none" baseline="0">
              <a:latin typeface="Comic Sans MS"/>
              <a:ea typeface="Comic Sans MS"/>
              <a:cs typeface="Comic Sans MS"/>
            </a:rPr>
            <a:t>k = 2.44e+10 sec</a:t>
          </a:fld>
        </a:p>
      </xdr:txBody>
    </xdr:sp>
    <xdr:clientData/>
  </xdr:oneCellAnchor>
  <xdr:oneCellAnchor>
    <xdr:from>
      <xdr:col>2</xdr:col>
      <xdr:colOff>457200</xdr:colOff>
      <xdr:row>28</xdr:row>
      <xdr:rowOff>47625</xdr:rowOff>
    </xdr:from>
    <xdr:ext cx="1133475" cy="219075"/>
    <xdr:sp textlink="$L$8">
      <xdr:nvSpPr>
        <xdr:cNvPr id="3" name="Text 8"/>
        <xdr:cNvSpPr txBox="1">
          <a:spLocks noChangeArrowheads="1"/>
        </xdr:cNvSpPr>
      </xdr:nvSpPr>
      <xdr:spPr>
        <a:xfrm>
          <a:off x="1981200" y="5438775"/>
          <a:ext cx="1133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fld id="{6330bd47-ea1d-4644-85d7-d35df4c41559}" type="TxLink">
            <a:rPr lang="en-US" cap="none" sz="1000" b="0" i="0" u="none" baseline="0">
              <a:latin typeface="Comic Sans MS"/>
              <a:ea typeface="Comic Sans MS"/>
              <a:cs typeface="Comic Sans MS"/>
            </a:rPr>
            <a:t>t1/2 =2.84e-11 sec</a:t>
          </a:fld>
        </a:p>
      </xdr:txBody>
    </xdr:sp>
    <xdr:clientData/>
  </xdr:oneCellAnchor>
  <xdr:oneCellAnchor>
    <xdr:from>
      <xdr:col>7</xdr:col>
      <xdr:colOff>28575</xdr:colOff>
      <xdr:row>11</xdr:row>
      <xdr:rowOff>28575</xdr:rowOff>
    </xdr:from>
    <xdr:ext cx="685800" cy="257175"/>
    <xdr:sp>
      <xdr:nvSpPr>
        <xdr:cNvPr id="4" name="Text 3"/>
        <xdr:cNvSpPr txBox="1">
          <a:spLocks noChangeArrowheads="1"/>
        </xdr:cNvSpPr>
      </xdr:nvSpPr>
      <xdr:spPr>
        <a:xfrm>
          <a:off x="5286375" y="2181225"/>
          <a:ext cx="6858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change Ea</a:t>
          </a:r>
        </a:p>
      </xdr:txBody>
    </xdr:sp>
    <xdr:clientData/>
  </xdr:oneCellAnchor>
  <xdr:oneCellAnchor>
    <xdr:from>
      <xdr:col>7</xdr:col>
      <xdr:colOff>19050</xdr:colOff>
      <xdr:row>17</xdr:row>
      <xdr:rowOff>28575</xdr:rowOff>
    </xdr:from>
    <xdr:ext cx="628650" cy="257175"/>
    <xdr:sp>
      <xdr:nvSpPr>
        <xdr:cNvPr id="5" name="Text 5"/>
        <xdr:cNvSpPr txBox="1">
          <a:spLocks noChangeArrowheads="1"/>
        </xdr:cNvSpPr>
      </xdr:nvSpPr>
      <xdr:spPr>
        <a:xfrm>
          <a:off x="5276850" y="3324225"/>
          <a:ext cx="62865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change T</a:t>
          </a:r>
        </a:p>
      </xdr:txBody>
    </xdr:sp>
    <xdr:clientData/>
  </xdr:oneCellAnchor>
  <xdr:oneCellAnchor>
    <xdr:from>
      <xdr:col>7</xdr:col>
      <xdr:colOff>28575</xdr:colOff>
      <xdr:row>23</xdr:row>
      <xdr:rowOff>19050</xdr:rowOff>
    </xdr:from>
    <xdr:ext cx="628650" cy="257175"/>
    <xdr:sp>
      <xdr:nvSpPr>
        <xdr:cNvPr id="6" name="Text 5"/>
        <xdr:cNvSpPr txBox="1">
          <a:spLocks noChangeArrowheads="1"/>
        </xdr:cNvSpPr>
      </xdr:nvSpPr>
      <xdr:spPr>
        <a:xfrm>
          <a:off x="5286375" y="4457700"/>
          <a:ext cx="62865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change 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95250</xdr:rowOff>
    </xdr:from>
    <xdr:to>
      <xdr:col>6</xdr:col>
      <xdr:colOff>342900</xdr:colOff>
      <xdr:row>26</xdr:row>
      <xdr:rowOff>171450</xdr:rowOff>
    </xdr:to>
    <xdr:graphicFrame>
      <xdr:nvGraphicFramePr>
        <xdr:cNvPr id="1" name="Chart 3"/>
        <xdr:cNvGraphicFramePr/>
      </xdr:nvGraphicFramePr>
      <xdr:xfrm>
        <a:off x="38100" y="2076450"/>
        <a:ext cx="44196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23</xdr:row>
      <xdr:rowOff>142875</xdr:rowOff>
    </xdr:from>
    <xdr:to>
      <xdr:col>7</xdr:col>
      <xdr:colOff>66675</xdr:colOff>
      <xdr:row>28</xdr:row>
      <xdr:rowOff>161925</xdr:rowOff>
    </xdr:to>
    <xdr:grpSp>
      <xdr:nvGrpSpPr>
        <xdr:cNvPr id="2" name="Group 14"/>
        <xdr:cNvGrpSpPr>
          <a:grpSpLocks/>
        </xdr:cNvGrpSpPr>
      </xdr:nvGrpSpPr>
      <xdr:grpSpPr>
        <a:xfrm>
          <a:off x="2943225" y="4600575"/>
          <a:ext cx="1924050" cy="971550"/>
          <a:chOff x="-4905" y="-87240"/>
          <a:chExt cx="18584" cy="204"/>
        </a:xfrm>
        <a:solidFill>
          <a:srgbClr val="FFFFFF"/>
        </a:solidFill>
      </xdr:grpSpPr>
      <xdr:sp textlink="$K$12">
        <xdr:nvSpPr>
          <xdr:cNvPr id="3" name="Text 5"/>
          <xdr:cNvSpPr txBox="1">
            <a:spLocks noChangeArrowheads="1"/>
          </xdr:cNvSpPr>
        </xdr:nvSpPr>
        <xdr:spPr>
          <a:xfrm>
            <a:off x="-4905" y="-87094"/>
            <a:ext cx="18584" cy="5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fld id="{7acea3c7-ffbb-496a-b647-797dbbb93f10}" type="TxLink">
              <a:rPr lang="en-US" cap="none" sz="1000" b="1" i="0" u="none" baseline="0">
                <a:latin typeface="Comic Sans MS"/>
                <a:ea typeface="Comic Sans MS"/>
                <a:cs typeface="Comic Sans MS"/>
              </a:rPr>
              <a:t>k2/k1 = 1.70 (k1 = constant)</a:t>
            </a:fld>
          </a:p>
        </xdr:txBody>
      </xdr:sp>
    </xdr:grpSp>
    <xdr:clientData/>
  </xdr:twoCellAnchor>
  <xdr:twoCellAnchor>
    <xdr:from>
      <xdr:col>0</xdr:col>
      <xdr:colOff>28575</xdr:colOff>
      <xdr:row>29</xdr:row>
      <xdr:rowOff>85725</xdr:rowOff>
    </xdr:from>
    <xdr:to>
      <xdr:col>6</xdr:col>
      <xdr:colOff>352425</xdr:colOff>
      <xdr:row>46</xdr:row>
      <xdr:rowOff>66675</xdr:rowOff>
    </xdr:to>
    <xdr:graphicFrame>
      <xdr:nvGraphicFramePr>
        <xdr:cNvPr id="5" name="Chart 9"/>
        <xdr:cNvGraphicFramePr/>
      </xdr:nvGraphicFramePr>
      <xdr:xfrm>
        <a:off x="28575" y="5686425"/>
        <a:ext cx="44386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209550</xdr:colOff>
      <xdr:row>43</xdr:row>
      <xdr:rowOff>66675</xdr:rowOff>
    </xdr:from>
    <xdr:to>
      <xdr:col>7</xdr:col>
      <xdr:colOff>76200</xdr:colOff>
      <xdr:row>48</xdr:row>
      <xdr:rowOff>76200</xdr:rowOff>
    </xdr:to>
    <xdr:grpSp>
      <xdr:nvGrpSpPr>
        <xdr:cNvPr id="6" name="Group 15"/>
        <xdr:cNvGrpSpPr>
          <a:grpSpLocks/>
        </xdr:cNvGrpSpPr>
      </xdr:nvGrpSpPr>
      <xdr:grpSpPr>
        <a:xfrm>
          <a:off x="2952750" y="8334375"/>
          <a:ext cx="1924050" cy="962025"/>
          <a:chOff x="-4813" y="-166284"/>
          <a:chExt cx="18584" cy="202"/>
        </a:xfrm>
        <a:solidFill>
          <a:srgbClr val="FFFFFF"/>
        </a:solidFill>
      </xdr:grpSpPr>
      <xdr:sp textlink="$K$13">
        <xdr:nvSpPr>
          <xdr:cNvPr id="7" name="Text 10"/>
          <xdr:cNvSpPr txBox="1">
            <a:spLocks noChangeArrowheads="1"/>
          </xdr:cNvSpPr>
        </xdr:nvSpPr>
        <xdr:spPr>
          <a:xfrm>
            <a:off x="-4813" y="-166140"/>
            <a:ext cx="18584" cy="5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fld id="{abdeca38-25d5-48ec-b119-bb79ff860f24}" type="TxLink">
              <a:rPr lang="en-US" cap="none" sz="1000" b="1" i="0" u="none" baseline="0">
                <a:latin typeface="Comic Sans MS"/>
                <a:ea typeface="Comic Sans MS"/>
                <a:cs typeface="Comic Sans MS"/>
              </a:rPr>
              <a:t>k2/k1 = 0.53 (k2 = constant)</a:t>
            </a:fld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showGridLines="0" workbookViewId="0" topLeftCell="A8">
      <selection activeCell="A1" sqref="A1"/>
    </sheetView>
  </sheetViews>
  <sheetFormatPr defaultColWidth="9.00390625" defaultRowHeight="15"/>
  <cols>
    <col min="1" max="1" width="10.875" style="10" customWidth="1"/>
    <col min="2" max="2" width="9.125" style="10" customWidth="1"/>
    <col min="3" max="3" width="9.00390625" style="10" customWidth="1"/>
    <col min="4" max="4" width="12.00390625" style="10" customWidth="1"/>
    <col min="5" max="5" width="9.875" style="10" customWidth="1"/>
    <col min="6" max="6" width="9.125" style="10" customWidth="1"/>
    <col min="7" max="7" width="9.00390625" style="10" customWidth="1"/>
    <col min="8" max="8" width="9.125" style="10" customWidth="1"/>
    <col min="9" max="9" width="9.00390625" style="10" customWidth="1"/>
    <col min="10" max="10" width="9.125" style="10" customWidth="1"/>
    <col min="11" max="11" width="9.00390625" style="10" customWidth="1"/>
    <col min="12" max="12" width="15.50390625" style="10" customWidth="1"/>
    <col min="13" max="13" width="11.625" style="10" customWidth="1"/>
  </cols>
  <sheetData>
    <row r="1" spans="1:9" ht="19.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5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9" ht="15">
      <c r="A4" s="12" t="s">
        <v>3</v>
      </c>
      <c r="B4" s="12"/>
      <c r="C4" s="12"/>
      <c r="D4" s="12"/>
      <c r="E4" s="12"/>
      <c r="F4" s="12"/>
      <c r="G4" s="12"/>
      <c r="H4" s="12"/>
      <c r="I4" s="12"/>
    </row>
    <row r="5" spans="1:9" ht="15">
      <c r="A5" s="12" t="s">
        <v>29</v>
      </c>
      <c r="B5" s="12"/>
      <c r="C5" s="12"/>
      <c r="D5" s="12"/>
      <c r="E5" s="12"/>
      <c r="F5" s="12"/>
      <c r="G5" s="12"/>
      <c r="H5" s="12"/>
      <c r="I5" s="12"/>
    </row>
    <row r="6" spans="1:14" ht="15">
      <c r="A6" s="12" t="s">
        <v>4</v>
      </c>
      <c r="B6" s="12"/>
      <c r="C6" s="12"/>
      <c r="D6" s="12"/>
      <c r="E6" s="12"/>
      <c r="F6" s="12"/>
      <c r="G6" s="12"/>
      <c r="H6" s="12"/>
      <c r="I6" s="12"/>
      <c r="K6" s="2"/>
      <c r="L6" s="2"/>
      <c r="M6" s="2"/>
      <c r="N6" s="2"/>
    </row>
    <row r="7" spans="1:14" ht="15">
      <c r="A7" s="12" t="s">
        <v>5</v>
      </c>
      <c r="B7" s="12"/>
      <c r="C7" s="12"/>
      <c r="D7" s="12"/>
      <c r="E7" s="12"/>
      <c r="F7" s="12"/>
      <c r="G7" s="12"/>
      <c r="H7" s="12"/>
      <c r="I7" s="12"/>
      <c r="K7" s="2"/>
      <c r="L7" s="2" t="str">
        <f>"k = "&amp;TEXT($M$7,"0.00e+00")&amp;" sec"</f>
        <v>k = 2.44e+10 sec</v>
      </c>
      <c r="M7" s="9">
        <f>$D$12*EXP(-F13/(0.008314*D11))</f>
        <v>24444078598.495235</v>
      </c>
      <c r="N7" s="2"/>
    </row>
    <row r="8" spans="1:14" ht="15">
      <c r="A8" s="2"/>
      <c r="B8" s="2"/>
      <c r="C8" s="2" t="s">
        <v>6</v>
      </c>
      <c r="D8" s="2">
        <v>298</v>
      </c>
      <c r="E8" s="2"/>
      <c r="F8" s="2"/>
      <c r="G8" s="2"/>
      <c r="H8" s="2"/>
      <c r="I8" s="2"/>
      <c r="J8" s="2"/>
      <c r="K8" s="2"/>
      <c r="L8" s="2" t="str">
        <f>"t1/2 ="&amp;TEXT(M8,"0.00e+00")&amp;" sec"</f>
        <v>t1/2 =2.84e-11 sec</v>
      </c>
      <c r="M8" s="9">
        <f>0.693/M7</f>
        <v>2.8350424304504597E-11</v>
      </c>
      <c r="N8" s="2"/>
    </row>
    <row r="9" spans="1:14" ht="15">
      <c r="A9" s="2"/>
      <c r="B9" s="2"/>
      <c r="C9" s="2" t="s">
        <v>7</v>
      </c>
      <c r="D9" s="2">
        <f>$D$12*EXP(-$F$10/(8.314*$D$11))</f>
        <v>24444078598.495216</v>
      </c>
      <c r="E9" s="2"/>
      <c r="F9" s="2"/>
      <c r="G9" s="2"/>
      <c r="H9" s="2"/>
      <c r="I9" s="2"/>
      <c r="J9" s="2"/>
      <c r="K9" s="2"/>
      <c r="L9" s="2" t="str">
        <f>"A = "&amp;TEXT($D$12,"0.00e+00")</f>
        <v>A = 1.00e+13</v>
      </c>
      <c r="M9" s="2"/>
      <c r="N9" s="2"/>
    </row>
    <row r="10" spans="1:14" ht="15">
      <c r="A10" s="2" t="s">
        <v>8</v>
      </c>
      <c r="B10" s="2">
        <v>1</v>
      </c>
      <c r="C10" s="2" t="s">
        <v>9</v>
      </c>
      <c r="D10" s="2">
        <v>0.02</v>
      </c>
      <c r="E10" s="2" t="s">
        <v>10</v>
      </c>
      <c r="F10" s="2">
        <f>5000*$J$10</f>
        <v>15000</v>
      </c>
      <c r="G10" s="2" t="s">
        <v>11</v>
      </c>
      <c r="H10" s="9">
        <v>100000000000</v>
      </c>
      <c r="I10" s="2" t="s">
        <v>12</v>
      </c>
      <c r="J10" s="3">
        <v>3</v>
      </c>
      <c r="K10" s="2"/>
      <c r="L10" s="2"/>
      <c r="M10" s="2"/>
      <c r="N10" s="2"/>
    </row>
    <row r="11" spans="1:10" ht="15">
      <c r="A11" s="2"/>
      <c r="B11" s="2"/>
      <c r="C11" s="2" t="s">
        <v>13</v>
      </c>
      <c r="D11" s="2">
        <f>300+10*$J$11</f>
        <v>300</v>
      </c>
      <c r="E11" s="2"/>
      <c r="F11" s="2"/>
      <c r="G11" s="2"/>
      <c r="H11" s="2"/>
      <c r="I11" s="2" t="s">
        <v>14</v>
      </c>
      <c r="J11" s="3">
        <v>0</v>
      </c>
    </row>
    <row r="12" spans="1:10" ht="15">
      <c r="A12" s="8" t="s">
        <v>15</v>
      </c>
      <c r="B12" s="8" t="s">
        <v>16</v>
      </c>
      <c r="C12" s="2" t="s">
        <v>11</v>
      </c>
      <c r="D12" s="2">
        <f>10^(7+0.5*J12)</f>
        <v>10000000000000</v>
      </c>
      <c r="E12" s="2"/>
      <c r="F12" s="2"/>
      <c r="G12" s="2"/>
      <c r="H12" s="2"/>
      <c r="I12" s="2" t="s">
        <v>17</v>
      </c>
      <c r="J12" s="3">
        <v>12</v>
      </c>
    </row>
    <row r="13" spans="1:10" ht="15">
      <c r="A13" s="2">
        <v>0</v>
      </c>
      <c r="B13" s="2">
        <f>$B$10*EXP(-$D$9*A13)</f>
        <v>1</v>
      </c>
      <c r="C13" s="2"/>
      <c r="D13" s="2"/>
      <c r="E13" s="2" t="s">
        <v>18</v>
      </c>
      <c r="F13" s="2">
        <f>$F$10/1000</f>
        <v>15</v>
      </c>
      <c r="G13" s="2"/>
      <c r="H13" s="2"/>
      <c r="I13" s="2"/>
      <c r="J13" s="2"/>
    </row>
    <row r="14" spans="1:10" ht="15">
      <c r="A14" s="2">
        <f>($A$113/100)+A13</f>
        <v>2.8356445417526014E-12</v>
      </c>
      <c r="B14" s="2">
        <f aca="true" t="shared" si="0" ref="B14:B29">$B$10*EXP(-$D$9*A14)</f>
        <v>0.9330329915368074</v>
      </c>
      <c r="C14" s="2"/>
      <c r="D14" s="2"/>
      <c r="E14" s="2"/>
      <c r="F14" s="2" t="str">
        <f>"Ea = "&amp;TEXT($F$13,"0")&amp;" kJ/mol"</f>
        <v>Ea = 15 kJ/mol</v>
      </c>
      <c r="G14" s="2"/>
      <c r="H14" s="2"/>
      <c r="I14" s="2"/>
      <c r="J14" s="2"/>
    </row>
    <row r="15" spans="1:10" ht="15">
      <c r="A15" s="2">
        <f aca="true" t="shared" si="1" ref="A15:A30">($A$113/100)+A14</f>
        <v>5.671289083505203E-12</v>
      </c>
      <c r="B15" s="2">
        <f t="shared" si="0"/>
        <v>0.8705505632961241</v>
      </c>
      <c r="C15" s="2"/>
      <c r="D15" s="2"/>
      <c r="E15" s="2"/>
      <c r="F15" s="2" t="str">
        <f>"T = "&amp;TEXT(D11,"0")&amp;"K"</f>
        <v>T = 300K</v>
      </c>
      <c r="G15" s="2"/>
      <c r="H15" s="2"/>
      <c r="I15" s="2"/>
      <c r="J15" s="2"/>
    </row>
    <row r="16" spans="1:10" ht="15">
      <c r="A16" s="2">
        <f t="shared" si="1"/>
        <v>8.506933625257804E-12</v>
      </c>
      <c r="B16" s="2">
        <f t="shared" si="0"/>
        <v>0.8122523963562355</v>
      </c>
      <c r="C16" s="2"/>
      <c r="D16" s="2"/>
      <c r="E16" s="2"/>
      <c r="F16" s="2"/>
      <c r="G16" s="2"/>
      <c r="H16" s="2"/>
      <c r="I16" s="2"/>
      <c r="J16" s="2"/>
    </row>
    <row r="17" spans="1:10" ht="15">
      <c r="A17" s="2">
        <f t="shared" si="1"/>
        <v>1.1342578167010406E-11</v>
      </c>
      <c r="B17" s="2">
        <f t="shared" si="0"/>
        <v>0.757858283255199</v>
      </c>
      <c r="C17" s="2"/>
      <c r="D17" s="2"/>
      <c r="E17" s="2"/>
      <c r="F17" s="2"/>
      <c r="G17" s="2"/>
      <c r="H17" s="2"/>
      <c r="I17" s="2"/>
      <c r="J17" s="2"/>
    </row>
    <row r="18" spans="1:10" ht="15">
      <c r="A18" s="2">
        <f t="shared" si="1"/>
        <v>1.4178222708763007E-11</v>
      </c>
      <c r="B18" s="2">
        <f t="shared" si="0"/>
        <v>0.7071067811865475</v>
      </c>
      <c r="C18" s="2"/>
      <c r="D18" s="2"/>
      <c r="E18" s="2"/>
      <c r="F18" s="2"/>
      <c r="G18" s="2"/>
      <c r="H18" s="2"/>
      <c r="I18" s="2"/>
      <c r="J18" s="2"/>
    </row>
    <row r="19" spans="1:10" ht="15">
      <c r="A19" s="2">
        <f t="shared" si="1"/>
        <v>1.7013867250515607E-11</v>
      </c>
      <c r="B19" s="2">
        <f t="shared" si="0"/>
        <v>0.6597539553864471</v>
      </c>
      <c r="C19" s="2"/>
      <c r="D19" s="2"/>
      <c r="E19" s="2"/>
      <c r="F19" s="2"/>
      <c r="G19" s="2"/>
      <c r="H19" s="2"/>
      <c r="I19" s="2"/>
      <c r="J19" s="2"/>
    </row>
    <row r="20" spans="1:10" ht="15">
      <c r="A20" s="2">
        <f t="shared" si="1"/>
        <v>1.9849511792268208E-11</v>
      </c>
      <c r="B20" s="2">
        <f t="shared" si="0"/>
        <v>0.6155722066724582</v>
      </c>
      <c r="C20" s="2"/>
      <c r="D20" s="2"/>
      <c r="E20" s="2"/>
      <c r="F20" s="2"/>
      <c r="G20" s="2"/>
      <c r="H20" s="2"/>
      <c r="I20" s="2"/>
      <c r="J20" s="2"/>
    </row>
    <row r="21" spans="1:10" ht="15">
      <c r="A21" s="2">
        <f t="shared" si="1"/>
        <v>2.2685156334020808E-11</v>
      </c>
      <c r="B21" s="2">
        <f t="shared" si="0"/>
        <v>0.5743491774985175</v>
      </c>
      <c r="C21" s="2"/>
      <c r="D21" s="2"/>
      <c r="E21" s="2"/>
      <c r="F21" s="2"/>
      <c r="G21" s="2"/>
      <c r="H21" s="2"/>
      <c r="I21" s="2"/>
      <c r="J21" s="2"/>
    </row>
    <row r="22" spans="1:10" ht="15">
      <c r="A22" s="2">
        <f t="shared" si="1"/>
        <v>2.5520800875773408E-11</v>
      </c>
      <c r="B22" s="2">
        <f t="shared" si="0"/>
        <v>0.5358867312681466</v>
      </c>
      <c r="C22" s="2"/>
      <c r="D22" s="2"/>
      <c r="E22" s="2"/>
      <c r="F22" s="2"/>
      <c r="G22" s="2"/>
      <c r="H22" s="2"/>
      <c r="I22" s="2"/>
      <c r="J22" s="2"/>
    </row>
    <row r="23" spans="1:10" ht="15">
      <c r="A23" s="2">
        <f t="shared" si="1"/>
        <v>2.8356445417526008E-11</v>
      </c>
      <c r="B23" s="2">
        <f t="shared" si="0"/>
        <v>0.5</v>
      </c>
      <c r="C23" s="2"/>
      <c r="D23" s="2"/>
      <c r="E23" s="2"/>
      <c r="F23" s="2"/>
      <c r="G23" s="2"/>
      <c r="H23" s="2"/>
      <c r="I23" s="2"/>
      <c r="J23" s="2"/>
    </row>
    <row r="24" spans="1:10" ht="15">
      <c r="A24" s="2">
        <f t="shared" si="1"/>
        <v>3.119208995927861E-11</v>
      </c>
      <c r="B24" s="2">
        <f t="shared" si="0"/>
        <v>0.4665164957684037</v>
      </c>
      <c r="C24" s="2"/>
      <c r="D24" s="2"/>
      <c r="E24" s="2"/>
      <c r="F24" s="2"/>
      <c r="G24" s="2"/>
      <c r="H24" s="2"/>
      <c r="I24" s="2"/>
      <c r="J24" s="2"/>
    </row>
    <row r="25" spans="1:10" ht="15">
      <c r="A25" s="2">
        <f t="shared" si="1"/>
        <v>3.4027734501031215E-11</v>
      </c>
      <c r="B25" s="2">
        <f t="shared" si="0"/>
        <v>0.435275281648062</v>
      </c>
      <c r="C25" s="2"/>
      <c r="D25" s="2"/>
      <c r="E25" s="2"/>
      <c r="F25" s="2"/>
      <c r="G25" s="2"/>
      <c r="H25" s="2"/>
      <c r="I25" s="2"/>
      <c r="J25" s="2"/>
    </row>
    <row r="26" spans="1:10" ht="15">
      <c r="A26" s="2">
        <f t="shared" si="1"/>
        <v>3.686337904278382E-11</v>
      </c>
      <c r="B26" s="2">
        <f t="shared" si="0"/>
        <v>0.40612619817811774</v>
      </c>
      <c r="C26" s="2"/>
      <c r="D26" s="2"/>
      <c r="E26" s="2"/>
      <c r="F26" s="2"/>
      <c r="G26" s="2"/>
      <c r="H26" s="2"/>
      <c r="I26" s="2"/>
      <c r="J26" s="2"/>
    </row>
    <row r="27" spans="1:10" ht="15">
      <c r="A27" s="2">
        <f t="shared" si="1"/>
        <v>3.969902358453642E-11</v>
      </c>
      <c r="B27" s="2">
        <f t="shared" si="0"/>
        <v>0.3789291416275995</v>
      </c>
      <c r="C27" s="2"/>
      <c r="D27" s="2"/>
      <c r="E27" s="2"/>
      <c r="F27" s="2"/>
      <c r="G27" s="2"/>
      <c r="H27" s="2"/>
      <c r="I27" s="2"/>
      <c r="J27" s="2"/>
    </row>
    <row r="28" spans="1:10" ht="15">
      <c r="A28" s="2">
        <f t="shared" si="1"/>
        <v>4.2534668126289025E-11</v>
      </c>
      <c r="B28" s="2">
        <f t="shared" si="0"/>
        <v>0.35355339059327373</v>
      </c>
      <c r="C28" s="2"/>
      <c r="D28" s="2"/>
      <c r="E28" s="2"/>
      <c r="F28" s="2"/>
      <c r="G28" s="2"/>
      <c r="H28" s="2"/>
      <c r="I28" s="2"/>
      <c r="J28" s="2"/>
    </row>
    <row r="29" spans="1:10" ht="15">
      <c r="A29" s="2">
        <f t="shared" si="1"/>
        <v>4.537031266804163E-11</v>
      </c>
      <c r="B29" s="2">
        <f t="shared" si="0"/>
        <v>0.32987697769322344</v>
      </c>
      <c r="C29" s="2"/>
      <c r="D29" s="2"/>
      <c r="E29" s="2"/>
      <c r="F29" s="2"/>
      <c r="G29" s="2"/>
      <c r="H29" s="2"/>
      <c r="I29" s="2"/>
      <c r="J29" s="2"/>
    </row>
    <row r="30" spans="1:10" ht="15">
      <c r="A30" s="2">
        <f t="shared" si="1"/>
        <v>4.820595720979423E-11</v>
      </c>
      <c r="B30" s="2">
        <f aca="true" t="shared" si="2" ref="B30:B45">$B$10*EXP(-$D$9*A30)</f>
        <v>0.30778610333622897</v>
      </c>
      <c r="C30" s="2"/>
      <c r="D30" s="2"/>
      <c r="E30" s="2"/>
      <c r="F30" s="2"/>
      <c r="G30" s="2"/>
      <c r="H30" s="2"/>
      <c r="I30" s="2"/>
      <c r="J30" s="2"/>
    </row>
    <row r="31" spans="1:10" ht="15">
      <c r="A31" s="2">
        <f aca="true" t="shared" si="3" ref="A31:A46">($A$113/100)+A30</f>
        <v>5.1041601751546835E-11</v>
      </c>
      <c r="B31" s="2">
        <f t="shared" si="2"/>
        <v>0.28717458874925866</v>
      </c>
      <c r="C31" s="2"/>
      <c r="D31" s="2"/>
      <c r="E31" s="2"/>
      <c r="F31" s="2"/>
      <c r="G31" s="2"/>
      <c r="H31" s="2"/>
      <c r="I31" s="2"/>
      <c r="J31" s="2"/>
    </row>
    <row r="32" spans="1:10" ht="15">
      <c r="A32" s="2">
        <f t="shared" si="3"/>
        <v>5.387724629329944E-11</v>
      </c>
      <c r="B32" s="2">
        <f t="shared" si="2"/>
        <v>0.26794336563407317</v>
      </c>
      <c r="C32" s="2"/>
      <c r="D32" s="2"/>
      <c r="E32" s="2"/>
      <c r="F32" s="2"/>
      <c r="G32" s="2"/>
      <c r="H32" s="2"/>
      <c r="I32" s="2"/>
      <c r="J32" s="2"/>
    </row>
    <row r="33" spans="1:10" ht="15">
      <c r="A33" s="2">
        <f t="shared" si="3"/>
        <v>5.671289083505204E-11</v>
      </c>
      <c r="B33" s="2">
        <f t="shared" si="2"/>
        <v>0.2499999999999999</v>
      </c>
      <c r="C33" s="2"/>
      <c r="D33" s="2"/>
      <c r="E33" s="2"/>
      <c r="F33" s="2"/>
      <c r="G33" s="2"/>
      <c r="H33" s="2"/>
      <c r="I33" s="2"/>
      <c r="J33" s="2"/>
    </row>
    <row r="34" spans="1:10" ht="15">
      <c r="A34" s="2">
        <f t="shared" si="3"/>
        <v>5.954853537680465E-11</v>
      </c>
      <c r="B34" s="2">
        <f t="shared" si="2"/>
        <v>0.2332582478842017</v>
      </c>
      <c r="C34" s="2"/>
      <c r="D34" s="2"/>
      <c r="E34" s="2"/>
      <c r="F34" s="2"/>
      <c r="G34" s="2"/>
      <c r="H34" s="2"/>
      <c r="I34" s="2"/>
      <c r="J34" s="2"/>
    </row>
    <row r="35" spans="1:10" ht="15">
      <c r="A35" s="2">
        <f t="shared" si="3"/>
        <v>6.238417991855725E-11</v>
      </c>
      <c r="B35" s="2">
        <f t="shared" si="2"/>
        <v>0.2176376408240309</v>
      </c>
      <c r="C35" s="2"/>
      <c r="D35" s="2"/>
      <c r="E35" s="2"/>
      <c r="F35" s="2"/>
      <c r="G35" s="2"/>
      <c r="H35" s="2"/>
      <c r="I35" s="2"/>
      <c r="J35" s="2"/>
    </row>
    <row r="36" spans="1:10" ht="15">
      <c r="A36" s="2">
        <f t="shared" si="3"/>
        <v>6.521982446030985E-11</v>
      </c>
      <c r="B36" s="2">
        <f t="shared" si="2"/>
        <v>0.20306309908905876</v>
      </c>
      <c r="C36" s="2"/>
      <c r="D36" s="2"/>
      <c r="E36" s="2"/>
      <c r="F36" s="2"/>
      <c r="G36" s="2"/>
      <c r="H36" s="2"/>
      <c r="I36" s="2"/>
      <c r="J36" s="2"/>
    </row>
    <row r="37" spans="1:10" ht="15">
      <c r="A37" s="2">
        <f t="shared" si="3"/>
        <v>6.805546900206246E-11</v>
      </c>
      <c r="B37" s="2">
        <f t="shared" si="2"/>
        <v>0.18946457081379964</v>
      </c>
      <c r="C37" s="2"/>
      <c r="D37" s="2"/>
      <c r="E37" s="2"/>
      <c r="F37" s="2"/>
      <c r="G37" s="2"/>
      <c r="H37" s="2"/>
      <c r="I37" s="2"/>
      <c r="J37" s="2"/>
    </row>
    <row r="38" spans="1:10" ht="15">
      <c r="A38" s="2">
        <f t="shared" si="3"/>
        <v>7.089111354381506E-11</v>
      </c>
      <c r="B38" s="2">
        <f t="shared" si="2"/>
        <v>0.17677669529663673</v>
      </c>
      <c r="C38" s="2"/>
      <c r="D38" s="2"/>
      <c r="E38" s="2"/>
      <c r="F38" s="2"/>
      <c r="G38" s="2"/>
      <c r="H38" s="2"/>
      <c r="I38" s="2"/>
      <c r="J38" s="2"/>
    </row>
    <row r="39" spans="1:10" ht="15">
      <c r="A39" s="2">
        <f t="shared" si="3"/>
        <v>7.372675808556766E-11</v>
      </c>
      <c r="B39" s="2">
        <f t="shared" si="2"/>
        <v>0.16493848884661164</v>
      </c>
      <c r="C39" s="2"/>
      <c r="D39" s="2"/>
      <c r="E39" s="2"/>
      <c r="F39" s="2"/>
      <c r="G39" s="2"/>
      <c r="H39" s="2"/>
      <c r="I39" s="2"/>
      <c r="J39" s="2"/>
    </row>
    <row r="40" spans="1:10" ht="15">
      <c r="A40" s="2">
        <f t="shared" si="3"/>
        <v>7.656240262732027E-11</v>
      </c>
      <c r="B40" s="2">
        <f t="shared" si="2"/>
        <v>0.1538930516681144</v>
      </c>
      <c r="C40" s="2"/>
      <c r="D40" s="2"/>
      <c r="E40" s="2"/>
      <c r="F40" s="2"/>
      <c r="G40" s="2"/>
      <c r="H40" s="2"/>
      <c r="I40" s="2"/>
      <c r="J40" s="2"/>
    </row>
    <row r="41" spans="1:10" ht="15">
      <c r="A41" s="2">
        <f t="shared" si="3"/>
        <v>7.939804716907287E-11</v>
      </c>
      <c r="B41" s="2">
        <f t="shared" si="2"/>
        <v>0.14358729437462925</v>
      </c>
      <c r="C41" s="2"/>
      <c r="D41" s="2"/>
      <c r="E41" s="2"/>
      <c r="F41" s="2"/>
      <c r="G41" s="2"/>
      <c r="H41" s="2"/>
      <c r="I41" s="2"/>
      <c r="J41" s="2"/>
    </row>
    <row r="42" spans="1:10" ht="15">
      <c r="A42" s="2">
        <f t="shared" si="3"/>
        <v>8.223369171082547E-11</v>
      </c>
      <c r="B42" s="2">
        <f t="shared" si="2"/>
        <v>0.1339716828170365</v>
      </c>
      <c r="C42" s="2"/>
      <c r="D42" s="2"/>
      <c r="E42" s="2"/>
      <c r="F42" s="2"/>
      <c r="G42" s="2"/>
      <c r="H42" s="2"/>
      <c r="I42" s="2"/>
      <c r="J42" s="2"/>
    </row>
    <row r="43" spans="1:10" ht="15">
      <c r="A43" s="2">
        <f t="shared" si="3"/>
        <v>8.506933625257808E-11</v>
      </c>
      <c r="B43" s="2">
        <f t="shared" si="2"/>
        <v>0.12499999999999986</v>
      </c>
      <c r="C43" s="2"/>
      <c r="D43" s="2"/>
      <c r="E43" s="2"/>
      <c r="F43" s="2"/>
      <c r="G43" s="2"/>
      <c r="H43" s="2"/>
      <c r="I43" s="2"/>
      <c r="J43" s="2"/>
    </row>
    <row r="44" spans="1:10" ht="15">
      <c r="A44" s="2">
        <f t="shared" si="3"/>
        <v>8.790498079433068E-11</v>
      </c>
      <c r="B44" s="2">
        <f t="shared" si="2"/>
        <v>0.11662912394210079</v>
      </c>
      <c r="C44" s="2"/>
      <c r="D44" s="2"/>
      <c r="E44" s="2"/>
      <c r="F44" s="2"/>
      <c r="G44" s="2"/>
      <c r="H44" s="2"/>
      <c r="I44" s="2"/>
      <c r="J44" s="2"/>
    </row>
    <row r="45" spans="1:10" ht="15">
      <c r="A45" s="2">
        <f t="shared" si="3"/>
        <v>9.074062533608328E-11</v>
      </c>
      <c r="B45" s="2">
        <f t="shared" si="2"/>
        <v>0.10881882041201539</v>
      </c>
      <c r="C45" s="2"/>
      <c r="D45" s="2"/>
      <c r="E45" s="2"/>
      <c r="F45" s="2"/>
      <c r="G45" s="2"/>
      <c r="H45" s="2"/>
      <c r="I45" s="2"/>
      <c r="J45" s="2"/>
    </row>
    <row r="46" spans="1:10" ht="15">
      <c r="A46" s="2">
        <f t="shared" si="3"/>
        <v>9.357626987783589E-11</v>
      </c>
      <c r="B46" s="2">
        <f aca="true" t="shared" si="4" ref="B46:B61">$B$10*EXP(-$D$9*A46)</f>
        <v>0.10153154954452932</v>
      </c>
      <c r="C46" s="2"/>
      <c r="D46" s="2"/>
      <c r="E46" s="2"/>
      <c r="F46" s="2"/>
      <c r="G46" s="2"/>
      <c r="H46" s="2"/>
      <c r="I46" s="2"/>
      <c r="J46" s="2"/>
    </row>
    <row r="47" spans="1:10" ht="15">
      <c r="A47" s="2">
        <f aca="true" t="shared" si="5" ref="A47:A62">($A$113/100)+A46</f>
        <v>9.641191441958849E-11</v>
      </c>
      <c r="B47" s="2">
        <f t="shared" si="4"/>
        <v>0.09473228540689976</v>
      </c>
      <c r="C47" s="2"/>
      <c r="D47" s="2"/>
      <c r="E47" s="2"/>
      <c r="F47" s="2"/>
      <c r="G47" s="2"/>
      <c r="H47" s="2"/>
      <c r="I47" s="2"/>
      <c r="J47" s="2"/>
    </row>
    <row r="48" spans="1:10" ht="15">
      <c r="A48" s="2">
        <f t="shared" si="5"/>
        <v>9.924755896134109E-11</v>
      </c>
      <c r="B48" s="2">
        <f t="shared" si="4"/>
        <v>0.08838834764831834</v>
      </c>
      <c r="C48" s="2"/>
      <c r="D48" s="2"/>
      <c r="E48" s="2"/>
      <c r="F48" s="2"/>
      <c r="G48" s="2"/>
      <c r="H48" s="2"/>
      <c r="I48" s="2"/>
      <c r="J48" s="2"/>
    </row>
    <row r="49" spans="1:10" ht="15">
      <c r="A49" s="2">
        <f t="shared" si="5"/>
        <v>1.020832035030937E-10</v>
      </c>
      <c r="B49" s="2">
        <f t="shared" si="4"/>
        <v>0.08246924442330579</v>
      </c>
      <c r="C49" s="2"/>
      <c r="D49" s="2"/>
      <c r="E49" s="2"/>
      <c r="F49" s="2"/>
      <c r="G49" s="2"/>
      <c r="H49" s="2"/>
      <c r="I49" s="2"/>
      <c r="J49" s="2"/>
    </row>
    <row r="50" spans="1:10" ht="15">
      <c r="A50" s="2">
        <f t="shared" si="5"/>
        <v>1.049188480448463E-10</v>
      </c>
      <c r="B50" s="2">
        <f t="shared" si="4"/>
        <v>0.07694652583405714</v>
      </c>
      <c r="C50" s="2"/>
      <c r="D50" s="2"/>
      <c r="E50" s="2"/>
      <c r="F50" s="2"/>
      <c r="G50" s="2"/>
      <c r="H50" s="2"/>
      <c r="I50" s="2"/>
      <c r="J50" s="2"/>
    </row>
    <row r="51" spans="1:10" ht="15">
      <c r="A51" s="2">
        <f t="shared" si="5"/>
        <v>1.077544925865989E-10</v>
      </c>
      <c r="B51" s="2">
        <f t="shared" si="4"/>
        <v>0.07179364718731457</v>
      </c>
      <c r="C51" s="2"/>
      <c r="D51" s="2"/>
      <c r="E51" s="2"/>
      <c r="F51" s="2"/>
      <c r="G51" s="2"/>
      <c r="H51" s="2"/>
      <c r="I51" s="2"/>
      <c r="J51" s="2"/>
    </row>
    <row r="52" spans="1:10" ht="15">
      <c r="A52" s="2">
        <f t="shared" si="5"/>
        <v>1.1059013712835151E-10</v>
      </c>
      <c r="B52" s="2">
        <f t="shared" si="4"/>
        <v>0.06698584140851821</v>
      </c>
      <c r="C52" s="2"/>
      <c r="D52" s="2"/>
      <c r="E52" s="2"/>
      <c r="F52" s="2"/>
      <c r="G52" s="2"/>
      <c r="H52" s="2"/>
      <c r="I52" s="2"/>
      <c r="J52" s="2"/>
    </row>
    <row r="53" spans="1:10" ht="15">
      <c r="A53" s="2">
        <f t="shared" si="5"/>
        <v>1.1342578167010411E-10</v>
      </c>
      <c r="B53" s="2">
        <f t="shared" si="4"/>
        <v>0.062499999999999896</v>
      </c>
      <c r="C53" s="2"/>
      <c r="D53" s="2"/>
      <c r="E53" s="2"/>
      <c r="F53" s="2"/>
      <c r="G53" s="2"/>
      <c r="H53" s="2"/>
      <c r="I53" s="2"/>
      <c r="J53" s="2"/>
    </row>
    <row r="54" spans="1:10" ht="15">
      <c r="A54" s="2">
        <f t="shared" si="5"/>
        <v>1.1626142621185671E-10</v>
      </c>
      <c r="B54" s="2">
        <f t="shared" si="4"/>
        <v>0.058314561971050366</v>
      </c>
      <c r="C54" s="2"/>
      <c r="D54" s="2"/>
      <c r="E54" s="2"/>
      <c r="F54" s="2"/>
      <c r="G54" s="2"/>
      <c r="H54" s="2"/>
      <c r="I54" s="2"/>
      <c r="J54" s="2"/>
    </row>
    <row r="55" spans="1:10" ht="15">
      <c r="A55" s="2">
        <f t="shared" si="5"/>
        <v>1.1909707075360932E-10</v>
      </c>
      <c r="B55" s="2">
        <f t="shared" si="4"/>
        <v>0.05440941020600767</v>
      </c>
      <c r="C55" s="2"/>
      <c r="D55" s="2"/>
      <c r="E55" s="2"/>
      <c r="F55" s="2"/>
      <c r="G55" s="2"/>
      <c r="H55" s="2"/>
      <c r="I55" s="2"/>
      <c r="J55" s="2"/>
    </row>
    <row r="56" spans="1:10" ht="15">
      <c r="A56" s="2">
        <f t="shared" si="5"/>
        <v>1.219327152953619E-10</v>
      </c>
      <c r="B56" s="2">
        <f t="shared" si="4"/>
        <v>0.050765774772264634</v>
      </c>
      <c r="C56" s="2"/>
      <c r="D56" s="2"/>
      <c r="E56" s="2"/>
      <c r="F56" s="2"/>
      <c r="G56" s="2"/>
      <c r="H56" s="2"/>
      <c r="I56" s="2"/>
      <c r="J56" s="2"/>
    </row>
    <row r="57" spans="1:10" ht="15">
      <c r="A57" s="2">
        <f t="shared" si="5"/>
        <v>1.247683598371145E-10</v>
      </c>
      <c r="B57" s="2">
        <f t="shared" si="4"/>
        <v>0.04736614270344988</v>
      </c>
      <c r="C57" s="2"/>
      <c r="D57" s="2"/>
      <c r="E57" s="2"/>
      <c r="F57" s="2"/>
      <c r="G57" s="2"/>
      <c r="H57" s="2"/>
      <c r="I57" s="2"/>
      <c r="J57" s="2"/>
    </row>
    <row r="58" spans="1:10" ht="15">
      <c r="A58" s="2">
        <f t="shared" si="5"/>
        <v>1.276040043788671E-10</v>
      </c>
      <c r="B58" s="2">
        <f t="shared" si="4"/>
        <v>0.04419417382415918</v>
      </c>
      <c r="C58" s="2"/>
      <c r="D58" s="2"/>
      <c r="E58" s="2"/>
      <c r="F58" s="2"/>
      <c r="G58" s="2"/>
      <c r="H58" s="2"/>
      <c r="I58" s="2"/>
      <c r="J58" s="2"/>
    </row>
    <row r="59" spans="1:10" ht="15">
      <c r="A59" s="2">
        <f t="shared" si="5"/>
        <v>1.3043964892061968E-10</v>
      </c>
      <c r="B59" s="2">
        <f t="shared" si="4"/>
        <v>0.04123462221165291</v>
      </c>
      <c r="C59" s="2"/>
      <c r="D59" s="2"/>
      <c r="E59" s="2"/>
      <c r="F59" s="2"/>
      <c r="G59" s="2"/>
      <c r="H59" s="2"/>
      <c r="I59" s="2"/>
      <c r="J59" s="2"/>
    </row>
    <row r="60" spans="1:10" ht="15">
      <c r="A60" s="2">
        <f t="shared" si="5"/>
        <v>1.3327529346237227E-10</v>
      </c>
      <c r="B60" s="2">
        <f t="shared" si="4"/>
        <v>0.03847326291702862</v>
      </c>
      <c r="C60" s="2"/>
      <c r="D60" s="2"/>
      <c r="E60" s="2"/>
      <c r="F60" s="2"/>
      <c r="G60" s="2"/>
      <c r="H60" s="2"/>
      <c r="I60" s="2"/>
      <c r="J60" s="2"/>
    </row>
    <row r="61" spans="1:10" ht="15">
      <c r="A61" s="2">
        <f t="shared" si="5"/>
        <v>1.3611093800412486E-10</v>
      </c>
      <c r="B61" s="2">
        <f t="shared" si="4"/>
        <v>0.035896823593657326</v>
      </c>
      <c r="C61" s="2"/>
      <c r="D61" s="2"/>
      <c r="E61" s="2"/>
      <c r="F61" s="2"/>
      <c r="G61" s="2"/>
      <c r="H61" s="2"/>
      <c r="I61" s="2"/>
      <c r="J61" s="2"/>
    </row>
    <row r="62" spans="1:10" ht="15">
      <c r="A62" s="2">
        <f t="shared" si="5"/>
        <v>1.3894658254587745E-10</v>
      </c>
      <c r="B62" s="2">
        <f aca="true" t="shared" si="6" ref="B62:B77">$B$10*EXP(-$D$9*A62)</f>
        <v>0.03349292070425916</v>
      </c>
      <c r="C62" s="2"/>
      <c r="D62" s="2"/>
      <c r="E62" s="2"/>
      <c r="F62" s="2"/>
      <c r="G62" s="2"/>
      <c r="H62" s="2"/>
      <c r="I62" s="2"/>
      <c r="J62" s="2"/>
    </row>
    <row r="63" spans="1:10" ht="15">
      <c r="A63" s="2">
        <f aca="true" t="shared" si="7" ref="A63:A78">($A$113/100)+A62</f>
        <v>1.4178222708763004E-10</v>
      </c>
      <c r="B63" s="2">
        <f t="shared" si="6"/>
        <v>0.031250000000000014</v>
      </c>
      <c r="C63" s="2"/>
      <c r="D63" s="2"/>
      <c r="E63" s="2"/>
      <c r="F63" s="2"/>
      <c r="G63" s="2"/>
      <c r="H63" s="2"/>
      <c r="I63" s="2"/>
      <c r="J63" s="2"/>
    </row>
    <row r="64" spans="1:10" ht="15">
      <c r="A64" s="2">
        <f t="shared" si="7"/>
        <v>1.4461787162938263E-10</v>
      </c>
      <c r="B64" s="2">
        <f t="shared" si="6"/>
        <v>0.029157280985525245</v>
      </c>
      <c r="C64" s="2"/>
      <c r="D64" s="2"/>
      <c r="E64" s="2"/>
      <c r="F64" s="2"/>
      <c r="G64" s="2"/>
      <c r="H64" s="2"/>
      <c r="I64" s="2"/>
      <c r="J64" s="2"/>
    </row>
    <row r="65" spans="1:10" ht="15">
      <c r="A65" s="2">
        <f t="shared" si="7"/>
        <v>1.4745351617113522E-10</v>
      </c>
      <c r="B65" s="2">
        <f t="shared" si="6"/>
        <v>0.027204705103003903</v>
      </c>
      <c r="C65" s="2"/>
      <c r="D65" s="2"/>
      <c r="E65" s="2"/>
      <c r="F65" s="2"/>
      <c r="G65" s="2"/>
      <c r="H65" s="2"/>
      <c r="I65" s="2"/>
      <c r="J65" s="2"/>
    </row>
    <row r="66" spans="1:10" ht="15">
      <c r="A66" s="2">
        <f t="shared" si="7"/>
        <v>1.502891607128878E-10</v>
      </c>
      <c r="B66" s="2">
        <f t="shared" si="6"/>
        <v>0.025382887386132393</v>
      </c>
      <c r="C66" s="2"/>
      <c r="D66" s="2"/>
      <c r="E66" s="2"/>
      <c r="F66" s="2"/>
      <c r="G66" s="2"/>
      <c r="H66" s="2"/>
      <c r="I66" s="2"/>
      <c r="J66" s="2"/>
    </row>
    <row r="67" spans="1:10" ht="15">
      <c r="A67" s="2">
        <f t="shared" si="7"/>
        <v>1.531248052546404E-10</v>
      </c>
      <c r="B67" s="2">
        <f t="shared" si="6"/>
        <v>0.023683071351725</v>
      </c>
      <c r="C67" s="2"/>
      <c r="D67" s="2"/>
      <c r="E67" s="2"/>
      <c r="F67" s="2"/>
      <c r="G67" s="2"/>
      <c r="H67" s="2"/>
      <c r="I67" s="2"/>
      <c r="J67" s="2"/>
    </row>
    <row r="68" spans="1:10" ht="15">
      <c r="A68" s="2">
        <f t="shared" si="7"/>
        <v>1.55960449796393E-10</v>
      </c>
      <c r="B68" s="2">
        <f t="shared" si="6"/>
        <v>0.02209708691207965</v>
      </c>
      <c r="C68" s="2"/>
      <c r="D68" s="2"/>
      <c r="E68" s="2"/>
      <c r="F68" s="2"/>
      <c r="G68" s="2"/>
      <c r="H68" s="2"/>
      <c r="I68" s="2"/>
      <c r="J68" s="2"/>
    </row>
    <row r="69" spans="1:10" ht="15">
      <c r="A69" s="2">
        <f t="shared" si="7"/>
        <v>1.5879609433814558E-10</v>
      </c>
      <c r="B69" s="2">
        <f t="shared" si="6"/>
        <v>0.02061731110582651</v>
      </c>
      <c r="C69" s="2"/>
      <c r="D69" s="2"/>
      <c r="E69" s="2"/>
      <c r="F69" s="2"/>
      <c r="G69" s="2"/>
      <c r="H69" s="2"/>
      <c r="I69" s="2"/>
      <c r="J69" s="2"/>
    </row>
    <row r="70" spans="1:10" ht="15">
      <c r="A70" s="2">
        <f t="shared" si="7"/>
        <v>1.6163173887989817E-10</v>
      </c>
      <c r="B70" s="2">
        <f t="shared" si="6"/>
        <v>0.01923663145851436</v>
      </c>
      <c r="C70" s="2"/>
      <c r="D70" s="2"/>
      <c r="E70" s="2"/>
      <c r="F70" s="2"/>
      <c r="G70" s="2"/>
      <c r="H70" s="2"/>
      <c r="I70" s="2"/>
      <c r="J70" s="2"/>
    </row>
    <row r="71" spans="1:10" ht="15">
      <c r="A71" s="2">
        <f t="shared" si="7"/>
        <v>1.6446738342165076E-10</v>
      </c>
      <c r="B71" s="2">
        <f t="shared" si="6"/>
        <v>0.01794841179682871</v>
      </c>
      <c r="C71" s="2"/>
      <c r="D71" s="2"/>
      <c r="E71" s="2"/>
      <c r="F71" s="2"/>
      <c r="G71" s="2"/>
      <c r="H71" s="2"/>
      <c r="I71" s="2"/>
      <c r="J71" s="2"/>
    </row>
    <row r="72" spans="1:10" ht="15">
      <c r="A72" s="2">
        <f t="shared" si="7"/>
        <v>1.6730302796340336E-10</v>
      </c>
      <c r="B72" s="2">
        <f t="shared" si="6"/>
        <v>0.016746460352129632</v>
      </c>
      <c r="C72" s="2"/>
      <c r="D72" s="2"/>
      <c r="E72" s="2"/>
      <c r="F72" s="2"/>
      <c r="G72" s="2"/>
      <c r="H72" s="2"/>
      <c r="I72" s="2"/>
      <c r="J72" s="2"/>
    </row>
    <row r="73" spans="1:10" ht="15">
      <c r="A73" s="2">
        <f t="shared" si="7"/>
        <v>1.7013867250515595E-10</v>
      </c>
      <c r="B73" s="2">
        <f t="shared" si="6"/>
        <v>0.01562500000000005</v>
      </c>
      <c r="C73" s="2"/>
      <c r="D73" s="2"/>
      <c r="E73" s="2"/>
      <c r="F73" s="2"/>
      <c r="G73" s="2"/>
      <c r="H73" s="2"/>
      <c r="I73" s="2"/>
      <c r="J73" s="2"/>
    </row>
    <row r="74" spans="1:10" ht="15">
      <c r="A74" s="2">
        <f t="shared" si="7"/>
        <v>1.7297431704690854E-10</v>
      </c>
      <c r="B74" s="2">
        <f t="shared" si="6"/>
        <v>0.01457864049276266</v>
      </c>
      <c r="C74" s="2"/>
      <c r="D74" s="2"/>
      <c r="E74" s="2"/>
      <c r="F74" s="2"/>
      <c r="G74" s="2"/>
      <c r="H74" s="2"/>
      <c r="I74" s="2"/>
      <c r="J74" s="2"/>
    </row>
    <row r="75" spans="1:10" ht="15">
      <c r="A75" s="2">
        <f t="shared" si="7"/>
        <v>1.7580996158866113E-10</v>
      </c>
      <c r="B75" s="2">
        <f t="shared" si="6"/>
        <v>0.013602352551501981</v>
      </c>
      <c r="C75" s="2"/>
      <c r="D75" s="2"/>
      <c r="E75" s="2"/>
      <c r="F75" s="2"/>
      <c r="G75" s="2"/>
      <c r="H75" s="2"/>
      <c r="I75" s="2"/>
      <c r="J75" s="2"/>
    </row>
    <row r="76" spans="1:10" ht="15">
      <c r="A76" s="2">
        <f t="shared" si="7"/>
        <v>1.7864560613041372E-10</v>
      </c>
      <c r="B76" s="2">
        <f t="shared" si="6"/>
        <v>0.01269144369306623</v>
      </c>
      <c r="C76" s="2"/>
      <c r="D76" s="2"/>
      <c r="E76" s="2"/>
      <c r="F76" s="2"/>
      <c r="G76" s="2"/>
      <c r="H76" s="2"/>
      <c r="I76" s="2"/>
      <c r="J76" s="2"/>
    </row>
    <row r="77" spans="1:10" ht="15">
      <c r="A77" s="2">
        <f t="shared" si="7"/>
        <v>1.814812506721663E-10</v>
      </c>
      <c r="B77" s="2">
        <f t="shared" si="6"/>
        <v>0.011841535675862531</v>
      </c>
      <c r="C77" s="2"/>
      <c r="D77" s="2"/>
      <c r="E77" s="2"/>
      <c r="F77" s="2"/>
      <c r="G77" s="2"/>
      <c r="H77" s="2"/>
      <c r="I77" s="2"/>
      <c r="J77" s="2"/>
    </row>
    <row r="78" spans="1:10" ht="15">
      <c r="A78" s="2">
        <f t="shared" si="7"/>
        <v>1.843168952139189E-10</v>
      </c>
      <c r="B78" s="2">
        <f aca="true" t="shared" si="8" ref="B78:B93">$B$10*EXP(-$D$9*A78)</f>
        <v>0.011048543456039847</v>
      </c>
      <c r="C78" s="2"/>
      <c r="D78" s="2"/>
      <c r="E78" s="2"/>
      <c r="F78" s="2"/>
      <c r="G78" s="2"/>
      <c r="H78" s="2"/>
      <c r="I78" s="2"/>
      <c r="J78" s="2"/>
    </row>
    <row r="79" spans="1:10" ht="15">
      <c r="A79" s="2">
        <f aca="true" t="shared" si="9" ref="A79:A94">($A$113/100)+A78</f>
        <v>1.871525397556715E-10</v>
      </c>
      <c r="B79" s="2">
        <f t="shared" si="8"/>
        <v>0.010308655552913285</v>
      </c>
      <c r="C79" s="2"/>
      <c r="D79" s="2"/>
      <c r="E79" s="2"/>
      <c r="F79" s="2"/>
      <c r="G79" s="2"/>
      <c r="H79" s="2"/>
      <c r="I79" s="2"/>
      <c r="J79" s="2"/>
    </row>
    <row r="80" spans="1:10" ht="15">
      <c r="A80" s="2">
        <f t="shared" si="9"/>
        <v>1.8998818429742408E-10</v>
      </c>
      <c r="B80" s="2">
        <f t="shared" si="8"/>
        <v>0.009618315729257204</v>
      </c>
      <c r="C80" s="2"/>
      <c r="D80" s="2"/>
      <c r="E80" s="2"/>
      <c r="F80" s="2"/>
      <c r="G80" s="2"/>
      <c r="H80" s="2"/>
      <c r="I80" s="2"/>
      <c r="J80" s="2"/>
    </row>
    <row r="81" spans="1:10" ht="15">
      <c r="A81" s="2">
        <f t="shared" si="9"/>
        <v>1.9282382883917667E-10</v>
      </c>
      <c r="B81" s="2">
        <f t="shared" si="8"/>
        <v>0.008974205898414378</v>
      </c>
      <c r="C81" s="2"/>
      <c r="D81" s="2"/>
      <c r="E81" s="2"/>
      <c r="F81" s="2"/>
      <c r="G81" s="2"/>
      <c r="H81" s="2"/>
      <c r="I81" s="2"/>
      <c r="J81" s="2"/>
    </row>
    <row r="82" spans="1:10" ht="15">
      <c r="A82" s="2">
        <f t="shared" si="9"/>
        <v>1.9565947338092926E-10</v>
      </c>
      <c r="B82" s="2">
        <f t="shared" si="8"/>
        <v>0.008373230176064837</v>
      </c>
      <c r="C82" s="2"/>
      <c r="D82" s="2"/>
      <c r="E82" s="2"/>
      <c r="F82" s="2"/>
      <c r="G82" s="2"/>
      <c r="H82" s="2"/>
      <c r="I82" s="2"/>
      <c r="J82" s="2"/>
    </row>
    <row r="83" spans="1:10" ht="15">
      <c r="A83" s="2">
        <f t="shared" si="9"/>
        <v>1.9849511792268185E-10</v>
      </c>
      <c r="B83" s="2">
        <f t="shared" si="8"/>
        <v>0.007812500000000043</v>
      </c>
      <c r="C83" s="2"/>
      <c r="D83" s="2"/>
      <c r="E83" s="2"/>
      <c r="F83" s="2"/>
      <c r="G83" s="2"/>
      <c r="H83" s="2"/>
      <c r="I83" s="2"/>
      <c r="J83" s="2"/>
    </row>
    <row r="84" spans="1:10" ht="15">
      <c r="A84" s="2">
        <f t="shared" si="9"/>
        <v>2.0133076246443444E-10</v>
      </c>
      <c r="B84" s="2">
        <f t="shared" si="8"/>
        <v>0.007289320246381349</v>
      </c>
      <c r="C84" s="2"/>
      <c r="D84" s="2"/>
      <c r="E84" s="2"/>
      <c r="F84" s="2"/>
      <c r="G84" s="2"/>
      <c r="H84" s="2"/>
      <c r="I84" s="2"/>
      <c r="J84" s="2"/>
    </row>
    <row r="85" spans="1:10" ht="15">
      <c r="A85" s="2">
        <f t="shared" si="9"/>
        <v>2.0416640700618703E-10</v>
      </c>
      <c r="B85" s="2">
        <f t="shared" si="8"/>
        <v>0.006801176275751008</v>
      </c>
      <c r="C85" s="2"/>
      <c r="D85" s="2"/>
      <c r="E85" s="2"/>
      <c r="F85" s="2"/>
      <c r="G85" s="2"/>
      <c r="H85" s="2"/>
      <c r="I85" s="2"/>
      <c r="J85" s="2"/>
    </row>
    <row r="86" spans="1:10" ht="15">
      <c r="A86" s="2">
        <f t="shared" si="9"/>
        <v>2.0700205154793962E-10</v>
      </c>
      <c r="B86" s="2">
        <f t="shared" si="8"/>
        <v>0.006345721846533131</v>
      </c>
      <c r="C86" s="2"/>
      <c r="D86" s="2"/>
      <c r="E86" s="2"/>
      <c r="F86" s="2"/>
      <c r="G86" s="2"/>
      <c r="H86" s="2"/>
      <c r="I86" s="2"/>
      <c r="J86" s="2"/>
    </row>
    <row r="87" spans="1:10" ht="15">
      <c r="A87" s="2">
        <f t="shared" si="9"/>
        <v>2.098376960896922E-10</v>
      </c>
      <c r="B87" s="2">
        <f t="shared" si="8"/>
        <v>0.00592076783793128</v>
      </c>
      <c r="C87" s="2"/>
      <c r="D87" s="2"/>
      <c r="E87" s="2"/>
      <c r="F87" s="2"/>
      <c r="G87" s="2"/>
      <c r="H87" s="2"/>
      <c r="I87" s="2"/>
      <c r="J87" s="2"/>
    </row>
    <row r="88" spans="1:10" ht="15">
      <c r="A88" s="2">
        <f t="shared" si="9"/>
        <v>2.126733406314448E-10</v>
      </c>
      <c r="B88" s="2">
        <f t="shared" si="8"/>
        <v>0.0055242717280199385</v>
      </c>
      <c r="C88" s="2"/>
      <c r="D88" s="2"/>
      <c r="E88" s="2"/>
      <c r="F88" s="2"/>
      <c r="G88" s="2"/>
      <c r="H88" s="2"/>
      <c r="I88" s="2"/>
      <c r="J88" s="2"/>
    </row>
    <row r="89" spans="1:10" ht="15">
      <c r="A89" s="2">
        <f t="shared" si="9"/>
        <v>2.155089851731974E-10</v>
      </c>
      <c r="B89" s="2">
        <f t="shared" si="8"/>
        <v>0.005154327776456656</v>
      </c>
      <c r="C89" s="2"/>
      <c r="D89" s="2"/>
      <c r="E89" s="2"/>
      <c r="F89" s="2"/>
      <c r="G89" s="2"/>
      <c r="H89" s="2"/>
      <c r="I89" s="2"/>
      <c r="J89" s="2"/>
    </row>
    <row r="90" spans="1:10" ht="15">
      <c r="A90" s="2">
        <f t="shared" si="9"/>
        <v>2.1834462971494998E-10</v>
      </c>
      <c r="B90" s="2">
        <f t="shared" si="8"/>
        <v>0.004809157864628614</v>
      </c>
      <c r="C90" s="2"/>
      <c r="D90" s="2"/>
      <c r="E90" s="2"/>
      <c r="F90" s="2"/>
      <c r="G90" s="2"/>
      <c r="H90" s="2"/>
      <c r="I90" s="2"/>
      <c r="J90" s="2"/>
    </row>
    <row r="91" spans="1:10" ht="15">
      <c r="A91" s="2">
        <f t="shared" si="9"/>
        <v>2.2118027425670257E-10</v>
      </c>
      <c r="B91" s="2">
        <f t="shared" si="8"/>
        <v>0.0044871029492072004</v>
      </c>
      <c r="C91" s="2"/>
      <c r="D91" s="2"/>
      <c r="E91" s="2"/>
      <c r="F91" s="2"/>
      <c r="G91" s="2"/>
      <c r="H91" s="2"/>
      <c r="I91" s="2"/>
      <c r="J91" s="2"/>
    </row>
    <row r="92" spans="1:10" ht="15">
      <c r="A92" s="2">
        <f t="shared" si="9"/>
        <v>2.2401591879845516E-10</v>
      </c>
      <c r="B92" s="2">
        <f t="shared" si="8"/>
        <v>0.00418661508803243</v>
      </c>
      <c r="C92" s="2"/>
      <c r="D92" s="2"/>
      <c r="E92" s="2"/>
      <c r="F92" s="2"/>
      <c r="G92" s="2"/>
      <c r="H92" s="2"/>
      <c r="I92" s="2"/>
      <c r="J92" s="2"/>
    </row>
    <row r="93" spans="1:10" ht="15">
      <c r="A93" s="2">
        <f t="shared" si="9"/>
        <v>2.2685156334020775E-10</v>
      </c>
      <c r="B93" s="2">
        <f t="shared" si="8"/>
        <v>0.003906250000000032</v>
      </c>
      <c r="C93" s="2"/>
      <c r="D93" s="2"/>
      <c r="E93" s="2"/>
      <c r="F93" s="2"/>
      <c r="G93" s="2"/>
      <c r="H93" s="2"/>
      <c r="I93" s="2"/>
      <c r="J93" s="2"/>
    </row>
    <row r="94" spans="1:10" ht="15">
      <c r="A94" s="2">
        <f t="shared" si="9"/>
        <v>2.2968720788196035E-10</v>
      </c>
      <c r="B94" s="2">
        <f aca="true" t="shared" si="10" ref="B94:B109">$B$10*EXP(-$D$9*A94)</f>
        <v>0.003644660123190684</v>
      </c>
      <c r="C94" s="2"/>
      <c r="D94" s="2"/>
      <c r="E94" s="2"/>
      <c r="F94" s="2"/>
      <c r="G94" s="2"/>
      <c r="H94" s="2"/>
      <c r="I94" s="2"/>
      <c r="J94" s="2"/>
    </row>
    <row r="95" spans="1:10" ht="15">
      <c r="A95" s="2">
        <f aca="true" t="shared" si="11" ref="A95:A110">($A$113/100)+A94</f>
        <v>2.3252285242371294E-10</v>
      </c>
      <c r="B95" s="2">
        <f t="shared" si="10"/>
        <v>0.0034005881378755157</v>
      </c>
      <c r="C95" s="2"/>
      <c r="D95" s="2"/>
      <c r="E95" s="2"/>
      <c r="F95" s="2"/>
      <c r="G95" s="2"/>
      <c r="H95" s="2"/>
      <c r="I95" s="2"/>
      <c r="J95" s="2"/>
    </row>
    <row r="96" spans="1:10" ht="15">
      <c r="A96" s="2">
        <f t="shared" si="11"/>
        <v>2.3535849696546553E-10</v>
      </c>
      <c r="B96" s="2">
        <f t="shared" si="10"/>
        <v>0.003172860923266574</v>
      </c>
      <c r="C96" s="2"/>
      <c r="D96" s="2"/>
      <c r="E96" s="2"/>
      <c r="F96" s="2"/>
      <c r="G96" s="2"/>
      <c r="H96" s="2"/>
      <c r="I96" s="2"/>
      <c r="J96" s="2"/>
    </row>
    <row r="97" spans="1:10" ht="15">
      <c r="A97" s="2">
        <f t="shared" si="11"/>
        <v>2.381941415072181E-10</v>
      </c>
      <c r="B97" s="2">
        <f t="shared" si="10"/>
        <v>0.002960383918965648</v>
      </c>
      <c r="C97" s="2"/>
      <c r="D97" s="2"/>
      <c r="E97" s="2"/>
      <c r="F97" s="2"/>
      <c r="G97" s="2"/>
      <c r="H97" s="2"/>
      <c r="I97" s="2"/>
      <c r="J97" s="2"/>
    </row>
    <row r="98" spans="1:10" ht="15">
      <c r="A98" s="2">
        <f t="shared" si="11"/>
        <v>2.410297860489707E-10</v>
      </c>
      <c r="B98" s="2">
        <f t="shared" si="10"/>
        <v>0.002762135864009976</v>
      </c>
      <c r="C98" s="2"/>
      <c r="D98" s="2"/>
      <c r="E98" s="2"/>
      <c r="F98" s="2"/>
      <c r="G98" s="2"/>
      <c r="H98" s="2"/>
      <c r="I98" s="2"/>
      <c r="J98" s="2"/>
    </row>
    <row r="99" spans="1:10" ht="15">
      <c r="A99" s="2">
        <f t="shared" si="11"/>
        <v>2.438654305907233E-10</v>
      </c>
      <c r="B99" s="2">
        <f t="shared" si="10"/>
        <v>0.0025771638882283346</v>
      </c>
      <c r="C99" s="2"/>
      <c r="D99" s="2"/>
      <c r="E99" s="2"/>
      <c r="F99" s="2"/>
      <c r="G99" s="2"/>
      <c r="H99" s="2"/>
      <c r="I99" s="2"/>
      <c r="J99" s="2"/>
    </row>
    <row r="100" spans="1:10" ht="15">
      <c r="A100" s="2">
        <f t="shared" si="11"/>
        <v>2.467010751324759E-10</v>
      </c>
      <c r="B100" s="2">
        <f t="shared" si="10"/>
        <v>0.0024045789323143135</v>
      </c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>
        <f t="shared" si="11"/>
        <v>2.495367196742285E-10</v>
      </c>
      <c r="B101" s="2">
        <f t="shared" si="10"/>
        <v>0.0022435514746036063</v>
      </c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>
        <f t="shared" si="11"/>
        <v>2.5237236421598107E-10</v>
      </c>
      <c r="B102" s="2">
        <f t="shared" si="10"/>
        <v>0.00209330754401622</v>
      </c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>
        <f t="shared" si="11"/>
        <v>2.5520800875773366E-10</v>
      </c>
      <c r="B103" s="2">
        <f t="shared" si="10"/>
        <v>0.001953125000000021</v>
      </c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>
        <f t="shared" si="11"/>
        <v>2.5804365329948625E-10</v>
      </c>
      <c r="B104" s="2">
        <f t="shared" si="10"/>
        <v>0.0018223300615953465</v>
      </c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>
        <f t="shared" si="11"/>
        <v>2.6087929784123884E-10</v>
      </c>
      <c r="B105" s="2">
        <f t="shared" si="10"/>
        <v>0.0017002940689377622</v>
      </c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>
        <f t="shared" si="11"/>
        <v>2.6371494238299143E-10</v>
      </c>
      <c r="B106" s="2">
        <f t="shared" si="10"/>
        <v>0.0015864304616332908</v>
      </c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>
        <f t="shared" si="11"/>
        <v>2.66550586924744E-10</v>
      </c>
      <c r="B107" s="2">
        <f t="shared" si="10"/>
        <v>0.0014801919594828279</v>
      </c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>
        <f t="shared" si="11"/>
        <v>2.693862314664966E-10</v>
      </c>
      <c r="B108" s="2">
        <f t="shared" si="10"/>
        <v>0.0013810679320049916</v>
      </c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>
        <f t="shared" si="11"/>
        <v>2.722218760082492E-10</v>
      </c>
      <c r="B109" s="2">
        <f t="shared" si="10"/>
        <v>0.0012885819441141705</v>
      </c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>
        <f t="shared" si="11"/>
        <v>2.750575205500018E-10</v>
      </c>
      <c r="B110" s="2">
        <f>$B$10*EXP(-$D$9*A110)</f>
        <v>0.0012022894661571598</v>
      </c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>
        <f>($A$113/100)+A110</f>
        <v>2.778931650917544E-10</v>
      </c>
      <c r="B111" s="2">
        <f>$B$10*EXP(-$D$9*A111)</f>
        <v>0.001121775737301806</v>
      </c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>
        <f>($A$113/100)+A111</f>
        <v>2.8072880963350697E-10</v>
      </c>
      <c r="B112" s="2">
        <f>$B$10*EXP(-$D$9*A112)</f>
        <v>0.0010466537720081129</v>
      </c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>
        <f>(LN(2)/D9)*10</f>
        <v>2.8356445417526013E-10</v>
      </c>
      <c r="B113" s="2">
        <f>$B$10*EXP(-$D$9*A113)</f>
        <v>0.0009765624999999991</v>
      </c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">
      <c r="A250" s="2"/>
      <c r="B250" s="2"/>
      <c r="C250" s="2"/>
      <c r="D250" s="2"/>
      <c r="E250" s="2"/>
      <c r="F250" s="2"/>
      <c r="G250" s="2"/>
      <c r="H250" s="2"/>
      <c r="I250" s="2"/>
      <c r="J250" s="2"/>
    </row>
  </sheetData>
  <sheetProtection sheet="1" objects="1" scenarios="1"/>
  <printOptions/>
  <pageMargins left="0.75" right="0.75" top="1" bottom="1" header="0.5" footer="0.5"/>
  <pageSetup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9"/>
  <sheetViews>
    <sheetView showGridLines="0" tabSelected="1" workbookViewId="0" topLeftCell="A6">
      <selection activeCell="A6" sqref="A6"/>
    </sheetView>
  </sheetViews>
  <sheetFormatPr defaultColWidth="9.00390625" defaultRowHeight="15"/>
  <cols>
    <col min="1" max="13" width="9.00390625" style="7" customWidth="1"/>
  </cols>
  <sheetData>
    <row r="1" spans="1:13" s="1" customFormat="1" ht="2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6" t="s">
        <v>20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">
      <c r="A4" s="6" t="s">
        <v>21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">
      <c r="A9" s="6" t="s">
        <v>22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">
      <c r="A10" s="6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15">
      <c r="A11" s="2"/>
      <c r="B11" s="2"/>
      <c r="C11" s="2"/>
      <c r="D11" s="2"/>
      <c r="E11" s="2" t="s">
        <v>24</v>
      </c>
      <c r="F11" s="2">
        <v>0.02</v>
      </c>
      <c r="G11" s="2">
        <f>$K$11*$G$12*0.100000001</f>
        <v>0.03800000038</v>
      </c>
      <c r="H11" s="2"/>
      <c r="I11" s="3">
        <v>17</v>
      </c>
      <c r="J11" s="2"/>
      <c r="K11" s="3">
        <v>19</v>
      </c>
      <c r="L11" s="2"/>
    </row>
    <row r="12" spans="1:12" ht="15">
      <c r="A12" s="2" t="s">
        <v>25</v>
      </c>
      <c r="B12" s="2">
        <v>1</v>
      </c>
      <c r="C12" s="2"/>
      <c r="D12" s="2"/>
      <c r="E12" s="2" t="s">
        <v>26</v>
      </c>
      <c r="F12" s="2">
        <f>$I$11*$F$11*0.100000001</f>
        <v>0.03400000034</v>
      </c>
      <c r="G12" s="2">
        <v>0.02</v>
      </c>
      <c r="H12" s="2"/>
      <c r="I12" s="2">
        <f>$F$12/$F$11</f>
        <v>1.700000017</v>
      </c>
      <c r="J12" s="2"/>
      <c r="K12" s="2" t="str">
        <f>"k2/k1 = "&amp;TEXT($I$12,"0.00")&amp;" (k1 = constant)"</f>
        <v>k2/k1 = 1.70 (k1 = constant)</v>
      </c>
      <c r="L12" s="2"/>
    </row>
    <row r="13" spans="1:12" ht="15">
      <c r="A13" s="2"/>
      <c r="B13" s="2"/>
      <c r="C13" s="2"/>
      <c r="D13" s="2"/>
      <c r="E13" s="2"/>
      <c r="F13" s="2"/>
      <c r="G13" s="2"/>
      <c r="H13" s="2"/>
      <c r="I13" s="2">
        <f>$G$12/G11</f>
        <v>0.5263157842105264</v>
      </c>
      <c r="J13" s="2"/>
      <c r="K13" s="2" t="str">
        <f>"k2/k1 = "&amp;TEXT($I$13,"0.00")&amp;" (k2 = constant)"</f>
        <v>k2/k1 = 0.53 (k2 = constant)</v>
      </c>
      <c r="L13" s="2"/>
    </row>
    <row r="14" spans="1:12" ht="15">
      <c r="A14" s="8" t="s">
        <v>15</v>
      </c>
      <c r="B14" s="8" t="s">
        <v>16</v>
      </c>
      <c r="C14" s="8" t="s">
        <v>27</v>
      </c>
      <c r="D14" s="8" t="s">
        <v>28</v>
      </c>
      <c r="E14" s="8" t="s">
        <v>16</v>
      </c>
      <c r="F14" s="8" t="s">
        <v>27</v>
      </c>
      <c r="G14" s="8" t="s">
        <v>28</v>
      </c>
      <c r="H14" s="2"/>
      <c r="I14" s="2"/>
      <c r="J14" s="2"/>
      <c r="K14" s="2"/>
      <c r="L14" s="2"/>
    </row>
    <row r="15" spans="1:12" ht="15">
      <c r="A15" s="2">
        <v>0</v>
      </c>
      <c r="B15" s="2">
        <f>$B$12*EXP(-$F$11*A15)</f>
        <v>1</v>
      </c>
      <c r="C15" s="2">
        <f>(($B$12*$F$11)/($F$12-$F$11))*(EXP(-$F$11*A15)-EXP(-$F$12*A15))</f>
        <v>0</v>
      </c>
      <c r="D15" s="2">
        <f>$B$12-B15-C15</f>
        <v>0</v>
      </c>
      <c r="E15" s="2">
        <f>$B$12*EXP(-$G$11*A15)</f>
        <v>1</v>
      </c>
      <c r="F15" s="2">
        <f>(($B$12*$G$11)/($G$12-$G$11))*(EXP(-$G$11*A15)-EXP(-$G$12*A15))</f>
        <v>0</v>
      </c>
      <c r="G15" s="2">
        <f>$B$12-E15-F15</f>
        <v>0</v>
      </c>
      <c r="H15" s="2"/>
      <c r="I15" s="2"/>
      <c r="J15" s="2"/>
      <c r="K15" s="2"/>
      <c r="L15" s="2"/>
    </row>
    <row r="16" spans="1:12" ht="15">
      <c r="A16" s="2">
        <f>A15+10</f>
        <v>10</v>
      </c>
      <c r="B16" s="2">
        <f aca="true" t="shared" si="0" ref="B16:B31">$B$12*EXP(-$F$11*A16)</f>
        <v>0.8187307530779818</v>
      </c>
      <c r="C16" s="2">
        <f aca="true" t="shared" si="1" ref="C16:C31">(($B$12*$F$11)/($F$12-$F$11))*(EXP(-$F$11*A16)-EXP(-$F$12*A16))</f>
        <v>0.15280061448254398</v>
      </c>
      <c r="D16" s="2">
        <f aca="true" t="shared" si="2" ref="D16:D31">$B$12-B16-C16</f>
        <v>0.0284686324394742</v>
      </c>
      <c r="E16" s="2">
        <f aca="true" t="shared" si="3" ref="E16:E31">$B$12*EXP(-$G$11*A16)</f>
        <v>0.6838614066136824</v>
      </c>
      <c r="F16" s="2">
        <f aca="true" t="shared" si="4" ref="F16:F31">(($B$12*$G$11)/($G$12-$G$11))*(EXP(-$G$11*A16)-EXP(-$G$12*A16))</f>
        <v>0.28472417270547457</v>
      </c>
      <c r="G16" s="2">
        <f aca="true" t="shared" si="5" ref="G16:G31">$B$12-E16-F16</f>
        <v>0.03141442068084299</v>
      </c>
      <c r="H16" s="2"/>
      <c r="I16" s="2"/>
      <c r="J16" s="2"/>
      <c r="K16" s="2"/>
      <c r="L16" s="2"/>
    </row>
    <row r="17" spans="1:12" ht="15">
      <c r="A17" s="2">
        <f aca="true" t="shared" si="6" ref="A17:A32">A16+10</f>
        <v>20</v>
      </c>
      <c r="B17" s="2">
        <f t="shared" si="0"/>
        <v>0.6703200460356393</v>
      </c>
      <c r="C17" s="2">
        <f t="shared" si="1"/>
        <v>0.2338615044848567</v>
      </c>
      <c r="D17" s="2">
        <f t="shared" si="2"/>
        <v>0.09581844947950396</v>
      </c>
      <c r="E17" s="2">
        <f t="shared" si="3"/>
        <v>0.46766642345564435</v>
      </c>
      <c r="F17" s="2">
        <f t="shared" si="4"/>
        <v>0.4278243095819415</v>
      </c>
      <c r="G17" s="2">
        <f t="shared" si="5"/>
        <v>0.10450926696241414</v>
      </c>
      <c r="H17" s="2"/>
      <c r="I17" s="2"/>
      <c r="J17" s="2"/>
      <c r="K17" s="2"/>
      <c r="L17" s="2"/>
    </row>
    <row r="18" spans="1:12" ht="15">
      <c r="A18" s="2">
        <f t="shared" si="6"/>
        <v>30</v>
      </c>
      <c r="B18" s="2">
        <f t="shared" si="0"/>
        <v>0.5488116360940264</v>
      </c>
      <c r="C18" s="2">
        <f t="shared" si="1"/>
        <v>0.26888099289719936</v>
      </c>
      <c r="D18" s="2">
        <f t="shared" si="2"/>
        <v>0.18230737100877425</v>
      </c>
      <c r="E18" s="2">
        <f t="shared" si="3"/>
        <v>0.319819018170367</v>
      </c>
      <c r="F18" s="2">
        <f t="shared" si="4"/>
        <v>0.483428854689627</v>
      </c>
      <c r="G18" s="2">
        <f t="shared" si="5"/>
        <v>0.19675212714000595</v>
      </c>
      <c r="H18" s="2"/>
      <c r="I18" s="2"/>
      <c r="J18" s="2"/>
      <c r="K18" s="2"/>
      <c r="L18" s="2"/>
    </row>
    <row r="19" spans="1:12" ht="15">
      <c r="A19" s="2">
        <f t="shared" si="6"/>
        <v>40</v>
      </c>
      <c r="B19" s="2">
        <f t="shared" si="0"/>
        <v>0.44932896411722156</v>
      </c>
      <c r="C19" s="2">
        <f t="shared" si="1"/>
        <v>0.27524026567881105</v>
      </c>
      <c r="D19" s="2">
        <f t="shared" si="2"/>
        <v>0.2754307702039674</v>
      </c>
      <c r="E19" s="2">
        <f t="shared" si="3"/>
        <v>0.21871188362779406</v>
      </c>
      <c r="F19" s="2">
        <f t="shared" si="4"/>
        <v>0.48685827562369943</v>
      </c>
      <c r="G19" s="2">
        <f t="shared" si="5"/>
        <v>0.29442984074850653</v>
      </c>
      <c r="H19" s="2"/>
      <c r="I19" s="2"/>
      <c r="J19" s="2"/>
      <c r="K19" s="2"/>
      <c r="L19" s="2"/>
    </row>
    <row r="20" spans="1:12" ht="15">
      <c r="A20" s="2">
        <f t="shared" si="6"/>
        <v>50</v>
      </c>
      <c r="B20" s="2">
        <f t="shared" si="0"/>
        <v>0.36787944117144233</v>
      </c>
      <c r="C20" s="2">
        <f t="shared" si="1"/>
        <v>0.2645655938953036</v>
      </c>
      <c r="D20" s="2">
        <f t="shared" si="2"/>
        <v>0.36755496493325407</v>
      </c>
      <c r="E20" s="2">
        <f t="shared" si="3"/>
        <v>0.1495686163808313</v>
      </c>
      <c r="F20" s="2">
        <f t="shared" si="4"/>
        <v>0.46087840277041886</v>
      </c>
      <c r="G20" s="2">
        <f t="shared" si="5"/>
        <v>0.38955298084874984</v>
      </c>
      <c r="H20" s="2"/>
      <c r="I20" s="2"/>
      <c r="J20" s="2"/>
      <c r="K20" s="2"/>
      <c r="L20" s="2"/>
    </row>
    <row r="21" spans="1:12" ht="15">
      <c r="A21" s="2">
        <f t="shared" si="6"/>
        <v>60</v>
      </c>
      <c r="B21" s="2">
        <f t="shared" si="0"/>
        <v>0.30119421191220214</v>
      </c>
      <c r="C21" s="2">
        <f t="shared" si="1"/>
        <v>0.2445221421849792</v>
      </c>
      <c r="D21" s="2">
        <f t="shared" si="2"/>
        <v>0.4542836459028186</v>
      </c>
      <c r="E21" s="2">
        <f t="shared" si="3"/>
        <v>0.10228420438345755</v>
      </c>
      <c r="F21" s="2">
        <f t="shared" si="4"/>
        <v>0.41992112233933726</v>
      </c>
      <c r="G21" s="2">
        <f t="shared" si="5"/>
        <v>0.4777946732772052</v>
      </c>
      <c r="H21" s="2"/>
      <c r="I21" s="2"/>
      <c r="J21" s="2"/>
      <c r="K21" s="2"/>
      <c r="L21" s="2"/>
    </row>
    <row r="22" spans="1:12" ht="15">
      <c r="A22" s="2">
        <f t="shared" si="6"/>
        <v>70</v>
      </c>
      <c r="B22" s="2">
        <f t="shared" si="0"/>
        <v>0.24659696394160643</v>
      </c>
      <c r="C22" s="2">
        <f t="shared" si="1"/>
        <v>0.2200662641326291</v>
      </c>
      <c r="D22" s="2">
        <f t="shared" si="2"/>
        <v>0.5333367719257645</v>
      </c>
      <c r="E22" s="2">
        <f t="shared" si="3"/>
        <v>0.06994821988403269</v>
      </c>
      <c r="F22" s="2">
        <f t="shared" si="4"/>
        <v>0.37292512220015434</v>
      </c>
      <c r="G22" s="2">
        <f t="shared" si="5"/>
        <v>0.557126657915813</v>
      </c>
      <c r="H22" s="2"/>
      <c r="I22" s="2"/>
      <c r="J22" s="2"/>
      <c r="K22" s="2"/>
      <c r="L22" s="2"/>
    </row>
    <row r="23" spans="1:12" ht="15">
      <c r="A23" s="2">
        <f t="shared" si="6"/>
        <v>80</v>
      </c>
      <c r="B23" s="2">
        <f t="shared" si="0"/>
        <v>0.20189651799465538</v>
      </c>
      <c r="C23" s="2">
        <f t="shared" si="1"/>
        <v>0.19431680293808581</v>
      </c>
      <c r="D23" s="2">
        <f t="shared" si="2"/>
        <v>0.6037866790672588</v>
      </c>
      <c r="E23" s="2">
        <f t="shared" si="3"/>
        <v>0.04783488804001774</v>
      </c>
      <c r="F23" s="2">
        <f t="shared" si="4"/>
        <v>0.3252412151793327</v>
      </c>
      <c r="G23" s="2">
        <f t="shared" si="5"/>
        <v>0.6269238967806495</v>
      </c>
      <c r="H23" s="2"/>
      <c r="I23" s="2"/>
      <c r="J23" s="2"/>
      <c r="K23" s="2"/>
      <c r="L23" s="2"/>
    </row>
    <row r="24" spans="1:12" ht="15">
      <c r="A24" s="2">
        <f t="shared" si="6"/>
        <v>90</v>
      </c>
      <c r="B24" s="2">
        <f t="shared" si="0"/>
        <v>0.16529888822158653</v>
      </c>
      <c r="C24" s="2">
        <f t="shared" si="1"/>
        <v>0.16915884508665877</v>
      </c>
      <c r="D24" s="2">
        <f t="shared" si="2"/>
        <v>0.6655422666917546</v>
      </c>
      <c r="E24" s="2">
        <f t="shared" si="3"/>
        <v>0.03271243382025456</v>
      </c>
      <c r="F24" s="2">
        <f t="shared" si="4"/>
        <v>0.27990473395942606</v>
      </c>
      <c r="G24" s="2">
        <f t="shared" si="5"/>
        <v>0.6873828322203194</v>
      </c>
      <c r="H24" s="2"/>
      <c r="I24" s="2"/>
      <c r="J24" s="2"/>
      <c r="K24" s="2"/>
      <c r="L24" s="2"/>
    </row>
    <row r="25" spans="1:12" ht="15">
      <c r="A25" s="2">
        <f t="shared" si="6"/>
        <v>100</v>
      </c>
      <c r="B25" s="2">
        <f t="shared" si="0"/>
        <v>0.1353352832366127</v>
      </c>
      <c r="C25" s="2">
        <f t="shared" si="1"/>
        <v>0.14566001704965356</v>
      </c>
      <c r="D25" s="2">
        <f t="shared" si="2"/>
        <v>0.7190046997137337</v>
      </c>
      <c r="E25" s="2">
        <f t="shared" si="3"/>
        <v>0.022370771006076276</v>
      </c>
      <c r="F25" s="2">
        <f t="shared" si="4"/>
        <v>0.23848063428134764</v>
      </c>
      <c r="G25" s="2">
        <f t="shared" si="5"/>
        <v>0.739148594712576</v>
      </c>
      <c r="H25" s="2"/>
      <c r="I25" s="2"/>
      <c r="J25" s="2"/>
      <c r="K25" s="2"/>
      <c r="L25" s="2"/>
    </row>
    <row r="26" spans="1:12" ht="15">
      <c r="A26" s="2">
        <f t="shared" si="6"/>
        <v>110</v>
      </c>
      <c r="B26" s="2">
        <f t="shared" si="0"/>
        <v>0.11080315836233387</v>
      </c>
      <c r="C26" s="2">
        <f t="shared" si="1"/>
        <v>0.12435579143626264</v>
      </c>
      <c r="D26" s="2">
        <f t="shared" si="2"/>
        <v>0.7648410502014035</v>
      </c>
      <c r="E26" s="2">
        <f t="shared" si="3"/>
        <v>0.015298506927247903</v>
      </c>
      <c r="F26" s="2">
        <f t="shared" si="4"/>
        <v>0.20162092856717118</v>
      </c>
      <c r="G26" s="2">
        <f t="shared" si="5"/>
        <v>0.783080564505581</v>
      </c>
      <c r="H26" s="2"/>
      <c r="I26" s="2"/>
      <c r="J26" s="2"/>
      <c r="K26" s="2"/>
      <c r="L26" s="2"/>
    </row>
    <row r="27" spans="1:12" ht="15">
      <c r="A27" s="2">
        <f t="shared" si="6"/>
        <v>120</v>
      </c>
      <c r="B27" s="2">
        <f t="shared" si="0"/>
        <v>0.09071795328941251</v>
      </c>
      <c r="C27" s="2">
        <f t="shared" si="1"/>
        <v>0.10544355219141631</v>
      </c>
      <c r="D27" s="2">
        <f t="shared" si="2"/>
        <v>0.8038384945191712</v>
      </c>
      <c r="E27" s="2">
        <f t="shared" si="3"/>
        <v>0.010462058466356915</v>
      </c>
      <c r="F27" s="2">
        <f t="shared" si="4"/>
        <v>0.1694291094105717</v>
      </c>
      <c r="G27" s="2">
        <f t="shared" si="5"/>
        <v>0.8201088321230714</v>
      </c>
      <c r="H27" s="2"/>
      <c r="I27" s="2"/>
      <c r="J27" s="2"/>
      <c r="K27" s="2"/>
      <c r="L27" s="2"/>
    </row>
    <row r="28" spans="1:12" ht="15">
      <c r="A28" s="2">
        <f t="shared" si="6"/>
        <v>130</v>
      </c>
      <c r="B28" s="2">
        <f t="shared" si="0"/>
        <v>0.07427357821433388</v>
      </c>
      <c r="C28" s="2">
        <f t="shared" si="1"/>
        <v>0.088913349928566</v>
      </c>
      <c r="D28" s="2">
        <f t="shared" si="2"/>
        <v>0.8368130718571001</v>
      </c>
      <c r="E28" s="2">
        <f t="shared" si="3"/>
        <v>0.007154598018877431</v>
      </c>
      <c r="F28" s="2">
        <f t="shared" si="4"/>
        <v>0.14169562328267893</v>
      </c>
      <c r="G28" s="2">
        <f t="shared" si="5"/>
        <v>0.8511497786984437</v>
      </c>
      <c r="H28" s="2"/>
      <c r="I28" s="2"/>
      <c r="J28" s="2"/>
      <c r="K28" s="2"/>
      <c r="L28" s="2"/>
    </row>
    <row r="29" spans="1:12" ht="15">
      <c r="A29" s="2">
        <f t="shared" si="6"/>
        <v>140</v>
      </c>
      <c r="B29" s="2">
        <f t="shared" si="0"/>
        <v>0.06081006262521795</v>
      </c>
      <c r="C29" s="2">
        <f t="shared" si="1"/>
        <v>0.07463493195235578</v>
      </c>
      <c r="D29" s="2">
        <f t="shared" si="2"/>
        <v>0.8645550054224262</v>
      </c>
      <c r="E29" s="2">
        <f t="shared" si="3"/>
        <v>0.004892753464944985</v>
      </c>
      <c r="F29" s="2">
        <f t="shared" si="4"/>
        <v>0.1180476513600468</v>
      </c>
      <c r="G29" s="2">
        <f t="shared" si="5"/>
        <v>0.8770595951750082</v>
      </c>
      <c r="H29" s="2"/>
      <c r="I29" s="2"/>
      <c r="J29" s="2"/>
      <c r="K29" s="2"/>
      <c r="L29" s="2"/>
    </row>
    <row r="30" spans="1:12" ht="15">
      <c r="A30" s="2">
        <f t="shared" si="6"/>
        <v>150</v>
      </c>
      <c r="B30" s="2">
        <f t="shared" si="0"/>
        <v>0.049787068367863944</v>
      </c>
      <c r="C30" s="2">
        <f t="shared" si="1"/>
        <v>0.06241474436033103</v>
      </c>
      <c r="D30" s="2">
        <f t="shared" si="2"/>
        <v>0.887798187271805</v>
      </c>
      <c r="E30" s="2">
        <f t="shared" si="3"/>
        <v>0.0033459652667512454</v>
      </c>
      <c r="F30" s="2">
        <f t="shared" si="4"/>
        <v>0.09804232767965651</v>
      </c>
      <c r="G30" s="2">
        <f t="shared" si="5"/>
        <v>0.8986117070535923</v>
      </c>
      <c r="H30" s="2"/>
      <c r="I30" s="2"/>
      <c r="J30" s="2"/>
      <c r="K30" s="2"/>
      <c r="L30" s="2"/>
    </row>
    <row r="31" spans="1:12" ht="15">
      <c r="A31" s="2">
        <f t="shared" si="6"/>
        <v>160</v>
      </c>
      <c r="B31" s="2">
        <f t="shared" si="0"/>
        <v>0.04076220397836621</v>
      </c>
      <c r="C31" s="2">
        <f t="shared" si="1"/>
        <v>0.05203245722734774</v>
      </c>
      <c r="D31" s="2">
        <f t="shared" si="2"/>
        <v>0.9072053387942861</v>
      </c>
      <c r="E31" s="2">
        <f t="shared" si="3"/>
        <v>0.002288176513801032</v>
      </c>
      <c r="F31" s="2">
        <f t="shared" si="4"/>
        <v>0.08122294596716043</v>
      </c>
      <c r="G31" s="2">
        <f t="shared" si="5"/>
        <v>0.9164888775190386</v>
      </c>
      <c r="H31" s="2"/>
      <c r="I31" s="2"/>
      <c r="J31" s="2"/>
      <c r="K31" s="2"/>
      <c r="L31" s="2"/>
    </row>
    <row r="32" spans="1:12" ht="15">
      <c r="A32" s="2">
        <f t="shared" si="6"/>
        <v>170</v>
      </c>
      <c r="B32" s="2">
        <f aca="true" t="shared" si="7" ref="B32:B47">$B$12*EXP(-$F$11*A32)</f>
        <v>0.03337326996032608</v>
      </c>
      <c r="C32" s="2">
        <f aca="true" t="shared" si="8" ref="C32:C47">(($B$12*$F$11)/($F$12-$F$11))*(EXP(-$F$11*A32)-EXP(-$F$12*A32))</f>
        <v>0.04326364856447861</v>
      </c>
      <c r="D32" s="2">
        <f aca="true" t="shared" si="9" ref="D32:D47">$B$12-B32-C32</f>
        <v>0.9233630814751953</v>
      </c>
      <c r="E32" s="2">
        <f aca="true" t="shared" si="10" ref="E32:E47">$B$12*EXP(-$G$11*A32)</f>
        <v>0.0015647956093083656</v>
      </c>
      <c r="F32" s="2">
        <f aca="true" t="shared" si="11" ref="F32:F47">(($B$12*$G$11)/($G$12-$G$11))*(EXP(-$G$11*A32)-EXP(-$G$12*A32))</f>
        <v>0.06715122288380158</v>
      </c>
      <c r="G32" s="2">
        <f aca="true" t="shared" si="12" ref="G32:G47">$B$12-E32-F32</f>
        <v>0.9312839815068901</v>
      </c>
      <c r="H32" s="2"/>
      <c r="I32" s="2"/>
      <c r="J32" s="2"/>
      <c r="K32" s="2"/>
      <c r="L32" s="2"/>
    </row>
    <row r="33" spans="1:12" ht="15">
      <c r="A33" s="2">
        <f aca="true" t="shared" si="13" ref="A33:A48">A32+10</f>
        <v>180</v>
      </c>
      <c r="B33" s="2">
        <f t="shared" si="7"/>
        <v>0.02732372244729256</v>
      </c>
      <c r="C33" s="2">
        <f t="shared" si="8"/>
        <v>0.035893237155157846</v>
      </c>
      <c r="D33" s="2">
        <f t="shared" si="9"/>
        <v>0.9367830403975497</v>
      </c>
      <c r="E33" s="2">
        <f t="shared" si="10"/>
        <v>0.001070103326444534</v>
      </c>
      <c r="F33" s="2">
        <f t="shared" si="11"/>
        <v>0.05542430641707576</v>
      </c>
      <c r="G33" s="2">
        <f t="shared" si="12"/>
        <v>0.9435055902564797</v>
      </c>
      <c r="H33" s="2"/>
      <c r="I33" s="2"/>
      <c r="J33" s="2"/>
      <c r="K33" s="2"/>
      <c r="L33" s="2"/>
    </row>
    <row r="34" spans="1:12" ht="15">
      <c r="A34" s="2">
        <f t="shared" si="13"/>
        <v>190</v>
      </c>
      <c r="B34" s="2">
        <f t="shared" si="7"/>
        <v>0.02237077185616559</v>
      </c>
      <c r="C34" s="2">
        <f t="shared" si="8"/>
        <v>0.02972282248795606</v>
      </c>
      <c r="D34" s="2">
        <f t="shared" si="9"/>
        <v>0.9479064056558784</v>
      </c>
      <c r="E34" s="2">
        <f t="shared" si="10"/>
        <v>0.0007318023660443395</v>
      </c>
      <c r="F34" s="2">
        <f t="shared" si="11"/>
        <v>0.045682268416008545</v>
      </c>
      <c r="G34" s="2">
        <f t="shared" si="12"/>
        <v>0.9535859292179472</v>
      </c>
      <c r="H34" s="2"/>
      <c r="I34" s="2"/>
      <c r="J34" s="2"/>
      <c r="K34" s="2"/>
      <c r="L34" s="2"/>
    </row>
    <row r="35" spans="1:12" ht="15">
      <c r="A35" s="2">
        <f t="shared" si="13"/>
        <v>200</v>
      </c>
      <c r="B35" s="2">
        <f t="shared" si="7"/>
        <v>0.01831563888873418</v>
      </c>
      <c r="C35" s="2">
        <f t="shared" si="8"/>
        <v>0.024574090569809345</v>
      </c>
      <c r="D35" s="2">
        <f t="shared" si="9"/>
        <v>0.9571102705414565</v>
      </c>
      <c r="E35" s="2">
        <f t="shared" si="10"/>
        <v>0.0005004513954063029</v>
      </c>
      <c r="F35" s="2">
        <f t="shared" si="11"/>
        <v>0.03760983984580507</v>
      </c>
      <c r="G35" s="2">
        <f t="shared" si="12"/>
        <v>0.9618897087587885</v>
      </c>
      <c r="H35" s="2"/>
      <c r="I35" s="2"/>
      <c r="J35" s="2"/>
      <c r="K35" s="2"/>
      <c r="L35" s="2"/>
    </row>
    <row r="36" spans="1:12" ht="15">
      <c r="A36" s="2">
        <f t="shared" si="13"/>
        <v>210</v>
      </c>
      <c r="B36" s="2">
        <f t="shared" si="7"/>
        <v>0.014995576820477703</v>
      </c>
      <c r="C36" s="2">
        <f t="shared" si="8"/>
        <v>0.020289749193839992</v>
      </c>
      <c r="D36" s="2">
        <f t="shared" si="9"/>
        <v>0.9647146739856823</v>
      </c>
      <c r="E36" s="2">
        <f t="shared" si="10"/>
        <v>0.0003422393952043344</v>
      </c>
      <c r="F36" s="2">
        <f t="shared" si="11"/>
        <v>0.030934823109634635</v>
      </c>
      <c r="G36" s="2">
        <f t="shared" si="12"/>
        <v>0.9687229374951611</v>
      </c>
      <c r="H36" s="2"/>
      <c r="I36" s="2"/>
      <c r="J36" s="2"/>
      <c r="K36" s="2"/>
      <c r="L36" s="2"/>
    </row>
    <row r="37" spans="1:12" ht="15">
      <c r="A37" s="2">
        <f t="shared" si="13"/>
        <v>220</v>
      </c>
      <c r="B37" s="2">
        <f t="shared" si="7"/>
        <v>0.012277339903068436</v>
      </c>
      <c r="C37" s="2">
        <f t="shared" si="8"/>
        <v>0.016732974636059494</v>
      </c>
      <c r="D37" s="2">
        <f t="shared" si="9"/>
        <v>0.970989685460872</v>
      </c>
      <c r="E37" s="2">
        <f t="shared" si="10"/>
        <v>0.0002340443142030521</v>
      </c>
      <c r="F37" s="2">
        <f t="shared" si="11"/>
        <v>0.025424734849552093</v>
      </c>
      <c r="G37" s="2">
        <f t="shared" si="12"/>
        <v>0.9743412208362449</v>
      </c>
      <c r="H37" s="2"/>
      <c r="I37" s="2"/>
      <c r="J37" s="2"/>
      <c r="K37" s="2"/>
      <c r="L37" s="2"/>
    </row>
    <row r="38" spans="1:12" ht="15">
      <c r="A38" s="2">
        <f t="shared" si="13"/>
        <v>230</v>
      </c>
      <c r="B38" s="2">
        <f t="shared" si="7"/>
        <v>0.010051835744633576</v>
      </c>
      <c r="C38" s="2">
        <f t="shared" si="8"/>
        <v>0.01378601979839242</v>
      </c>
      <c r="D38" s="2">
        <f t="shared" si="9"/>
        <v>0.976162144456974</v>
      </c>
      <c r="E38" s="2">
        <f t="shared" si="10"/>
        <v>0.00016005387392083398</v>
      </c>
      <c r="F38" s="2">
        <f t="shared" si="11"/>
        <v>0.020882650383919673</v>
      </c>
      <c r="G38" s="2">
        <f t="shared" si="12"/>
        <v>0.9789572957421595</v>
      </c>
      <c r="H38" s="2"/>
      <c r="I38" s="2"/>
      <c r="J38" s="2"/>
      <c r="K38" s="2"/>
      <c r="L38" s="2"/>
    </row>
    <row r="39" spans="1:12" ht="15">
      <c r="A39" s="2">
        <f t="shared" si="13"/>
        <v>240</v>
      </c>
      <c r="B39" s="2">
        <f t="shared" si="7"/>
        <v>0.00822974704902003</v>
      </c>
      <c r="C39" s="2">
        <f t="shared" si="8"/>
        <v>0.01134840640660869</v>
      </c>
      <c r="D39" s="2">
        <f t="shared" si="9"/>
        <v>0.9804218465443713</v>
      </c>
      <c r="E39" s="2">
        <f t="shared" si="10"/>
        <v>0.0001094546673534704</v>
      </c>
      <c r="F39" s="2">
        <f t="shared" si="11"/>
        <v>0.017142839281931187</v>
      </c>
      <c r="G39" s="2">
        <f t="shared" si="12"/>
        <v>0.9827477060507154</v>
      </c>
      <c r="H39" s="2"/>
      <c r="I39" s="2"/>
      <c r="J39" s="2"/>
      <c r="K39" s="2"/>
      <c r="L39" s="2"/>
    </row>
    <row r="40" spans="1:12" ht="15">
      <c r="A40" s="2">
        <f t="shared" si="13"/>
        <v>250</v>
      </c>
      <c r="B40" s="2">
        <f t="shared" si="7"/>
        <v>0.006737946999085467</v>
      </c>
      <c r="C40" s="2">
        <f t="shared" si="8"/>
        <v>0.009334969269535935</v>
      </c>
      <c r="D40" s="2">
        <f t="shared" si="9"/>
        <v>0.9839270837313786</v>
      </c>
      <c r="E40" s="2">
        <f t="shared" si="10"/>
        <v>7.485182277677703E-05</v>
      </c>
      <c r="F40" s="2">
        <f t="shared" si="11"/>
        <v>0.0140665341048013</v>
      </c>
      <c r="G40" s="2">
        <f t="shared" si="12"/>
        <v>0.9858586140724219</v>
      </c>
      <c r="H40" s="2"/>
      <c r="I40" s="2"/>
      <c r="J40" s="2"/>
      <c r="K40" s="2"/>
      <c r="L40" s="2"/>
    </row>
    <row r="41" spans="1:12" ht="15">
      <c r="A41" s="2">
        <f t="shared" si="13"/>
        <v>260</v>
      </c>
      <c r="B41" s="2">
        <f t="shared" si="7"/>
        <v>0.0055165644207607716</v>
      </c>
      <c r="C41" s="2">
        <f t="shared" si="8"/>
        <v>0.007673916509176904</v>
      </c>
      <c r="D41" s="2">
        <f t="shared" si="9"/>
        <v>0.9868095190700623</v>
      </c>
      <c r="E41" s="2">
        <f t="shared" si="10"/>
        <v>5.1188272811724856E-05</v>
      </c>
      <c r="F41" s="2">
        <f t="shared" si="11"/>
        <v>0.011538016184136695</v>
      </c>
      <c r="G41" s="2">
        <f t="shared" si="12"/>
        <v>0.9884107955430516</v>
      </c>
      <c r="H41" s="2"/>
      <c r="I41" s="2"/>
      <c r="J41" s="2"/>
      <c r="K41" s="2"/>
      <c r="L41" s="2"/>
    </row>
    <row r="42" spans="1:12" ht="15">
      <c r="A42" s="2">
        <f t="shared" si="13"/>
        <v>270</v>
      </c>
      <c r="B42" s="2">
        <f t="shared" si="7"/>
        <v>0.004516580942612666</v>
      </c>
      <c r="C42" s="2">
        <f t="shared" si="8"/>
        <v>0.006305000445343923</v>
      </c>
      <c r="D42" s="2">
        <f t="shared" si="9"/>
        <v>0.9891784186120435</v>
      </c>
      <c r="E42" s="2">
        <f t="shared" si="10"/>
        <v>3.500568424715104E-05</v>
      </c>
      <c r="F42" s="2">
        <f t="shared" si="11"/>
        <v>0.009461103218092718</v>
      </c>
      <c r="G42" s="2">
        <f t="shared" si="12"/>
        <v>0.9905038910976601</v>
      </c>
      <c r="H42" s="2"/>
      <c r="I42" s="2"/>
      <c r="J42" s="2"/>
      <c r="K42" s="2"/>
      <c r="L42" s="2"/>
    </row>
    <row r="43" spans="1:12" ht="15">
      <c r="A43" s="2">
        <f t="shared" si="13"/>
        <v>280</v>
      </c>
      <c r="B43" s="2">
        <f t="shared" si="7"/>
        <v>0.003697863716482929</v>
      </c>
      <c r="C43" s="2">
        <f t="shared" si="8"/>
        <v>0.005177848530133983</v>
      </c>
      <c r="D43" s="2">
        <f t="shared" si="9"/>
        <v>0.991124287753383</v>
      </c>
      <c r="E43" s="2">
        <f t="shared" si="10"/>
        <v>2.3939036468731154E-05</v>
      </c>
      <c r="F43" s="2">
        <f t="shared" si="11"/>
        <v>0.007756063127184828</v>
      </c>
      <c r="G43" s="2">
        <f t="shared" si="12"/>
        <v>0.9922199978363465</v>
      </c>
      <c r="H43" s="2"/>
      <c r="I43" s="2"/>
      <c r="J43" s="2"/>
      <c r="K43" s="2"/>
      <c r="L43" s="2"/>
    </row>
    <row r="44" spans="1:12" ht="15">
      <c r="A44" s="2">
        <f t="shared" si="13"/>
        <v>290</v>
      </c>
      <c r="B44" s="2">
        <f t="shared" si="7"/>
        <v>0.0030275547453758153</v>
      </c>
      <c r="C44" s="2">
        <f t="shared" si="8"/>
        <v>0.004250474755130175</v>
      </c>
      <c r="D44" s="2">
        <f t="shared" si="9"/>
        <v>0.992721970499494</v>
      </c>
      <c r="E44" s="2">
        <f t="shared" si="10"/>
        <v>1.6370983152482712E-05</v>
      </c>
      <c r="F44" s="2">
        <f t="shared" si="11"/>
        <v>0.006356943427394331</v>
      </c>
      <c r="G44" s="2">
        <f t="shared" si="12"/>
        <v>0.9936266855894532</v>
      </c>
      <c r="H44" s="2"/>
      <c r="I44" s="2"/>
      <c r="J44" s="2"/>
      <c r="K44" s="2"/>
      <c r="L44" s="2"/>
    </row>
    <row r="45" spans="1:12" ht="15">
      <c r="A45" s="2">
        <f t="shared" si="13"/>
        <v>300</v>
      </c>
      <c r="B45" s="2">
        <f t="shared" si="7"/>
        <v>0.0024787521766663585</v>
      </c>
      <c r="C45" s="2">
        <f t="shared" si="8"/>
        <v>0.003487974003540066</v>
      </c>
      <c r="D45" s="2">
        <f t="shared" si="9"/>
        <v>0.9940332738197936</v>
      </c>
      <c r="E45" s="2">
        <f t="shared" si="10"/>
        <v>1.1195483566305734E-05</v>
      </c>
      <c r="F45" s="2">
        <f t="shared" si="11"/>
        <v>0.005209286294219153</v>
      </c>
      <c r="G45" s="2">
        <f t="shared" si="12"/>
        <v>0.9947795182222146</v>
      </c>
      <c r="H45" s="2"/>
      <c r="I45" s="2"/>
      <c r="J45" s="2"/>
      <c r="K45" s="2"/>
      <c r="L45" s="2"/>
    </row>
    <row r="46" spans="1:12" ht="15">
      <c r="A46" s="2">
        <f t="shared" si="13"/>
        <v>310</v>
      </c>
      <c r="B46" s="2">
        <f t="shared" si="7"/>
        <v>0.002029430636295734</v>
      </c>
      <c r="C46" s="2">
        <f t="shared" si="8"/>
        <v>0.002861391229590903</v>
      </c>
      <c r="D46" s="2">
        <f t="shared" si="9"/>
        <v>0.9951091781341134</v>
      </c>
      <c r="E46" s="2">
        <f t="shared" si="10"/>
        <v>7.65615913937421E-06</v>
      </c>
      <c r="F46" s="2">
        <f t="shared" si="11"/>
        <v>0.004268190515461309</v>
      </c>
      <c r="G46" s="2">
        <f t="shared" si="12"/>
        <v>0.9957241533253993</v>
      </c>
      <c r="H46" s="2"/>
      <c r="I46" s="2"/>
      <c r="J46" s="2"/>
      <c r="K46" s="2"/>
      <c r="L46" s="2"/>
    </row>
    <row r="47" spans="1:12" ht="15">
      <c r="A47" s="2">
        <f t="shared" si="13"/>
        <v>320</v>
      </c>
      <c r="B47" s="2">
        <f t="shared" si="7"/>
        <v>0.001661557273173934</v>
      </c>
      <c r="C47" s="2">
        <f t="shared" si="8"/>
        <v>0.002346751600387084</v>
      </c>
      <c r="D47" s="2">
        <f t="shared" si="9"/>
        <v>0.9959916911264389</v>
      </c>
      <c r="E47" s="2">
        <f t="shared" si="10"/>
        <v>5.235751758310643E-06</v>
      </c>
      <c r="F47" s="2">
        <f t="shared" si="11"/>
        <v>0.0034966787285809968</v>
      </c>
      <c r="G47" s="2">
        <f t="shared" si="12"/>
        <v>0.9964980855196608</v>
      </c>
      <c r="H47" s="2"/>
      <c r="I47" s="2"/>
      <c r="J47" s="2"/>
      <c r="K47" s="2"/>
      <c r="L47" s="2"/>
    </row>
    <row r="48" spans="1:12" ht="15">
      <c r="A48" s="2">
        <f t="shared" si="13"/>
        <v>330</v>
      </c>
      <c r="B48" s="2">
        <f aca="true" t="shared" si="14" ref="B48:B63">$B$12*EXP(-$F$11*A48)</f>
        <v>0.0013603680375478928</v>
      </c>
      <c r="C48" s="2">
        <f aca="true" t="shared" si="15" ref="C48:C63">(($B$12*$F$11)/($F$12-$F$11))*(EXP(-$F$11*A48)-EXP(-$F$12*A48))</f>
        <v>0.0019242351107109194</v>
      </c>
      <c r="D48" s="2">
        <f aca="true" t="shared" si="16" ref="D48:D63">$B$12-B48-C48</f>
        <v>0.9967153968517412</v>
      </c>
      <c r="E48" s="2">
        <f aca="true" t="shared" si="17" ref="E48:E63">$B$12*EXP(-$G$11*A48)</f>
        <v>3.5805285621183804E-06</v>
      </c>
      <c r="F48" s="2">
        <f aca="true" t="shared" si="18" ref="F48:F63">(($B$12*$G$11)/($G$12-$G$11))*(EXP(-$G$11*A48)-EXP(-$G$12*A48))</f>
        <v>0.0028643291538107555</v>
      </c>
      <c r="G48" s="2">
        <f aca="true" t="shared" si="19" ref="G48:G63">$B$12-E48-F48</f>
        <v>0.9971320903176272</v>
      </c>
      <c r="H48" s="2"/>
      <c r="I48" s="2"/>
      <c r="J48" s="2"/>
      <c r="K48" s="2"/>
      <c r="L48" s="2"/>
    </row>
    <row r="49" spans="1:12" ht="15">
      <c r="A49" s="2">
        <f aca="true" t="shared" si="20" ref="A49:A64">A48+10</f>
        <v>340</v>
      </c>
      <c r="B49" s="2">
        <f t="shared" si="14"/>
        <v>0.0011137751478448032</v>
      </c>
      <c r="C49" s="2">
        <f t="shared" si="15"/>
        <v>0.0015774785132249027</v>
      </c>
      <c r="D49" s="2">
        <f t="shared" si="16"/>
        <v>0.9973087463389303</v>
      </c>
      <c r="E49" s="2">
        <f t="shared" si="17"/>
        <v>2.448585298910739E-06</v>
      </c>
      <c r="F49" s="2">
        <f t="shared" si="18"/>
        <v>0.002346133828195397</v>
      </c>
      <c r="G49" s="2">
        <f t="shared" si="19"/>
        <v>0.9976514175865057</v>
      </c>
      <c r="H49" s="2"/>
      <c r="I49" s="2"/>
      <c r="J49" s="2"/>
      <c r="K49" s="2"/>
      <c r="L49" s="2"/>
    </row>
    <row r="50" spans="1:12" ht="15">
      <c r="A50" s="2">
        <f t="shared" si="20"/>
        <v>350</v>
      </c>
      <c r="B50" s="2">
        <f t="shared" si="14"/>
        <v>0.0009118819655545162</v>
      </c>
      <c r="C50" s="2">
        <f t="shared" si="15"/>
        <v>0.0012929879136777146</v>
      </c>
      <c r="D50" s="2">
        <f t="shared" si="16"/>
        <v>0.9977951301207678</v>
      </c>
      <c r="E50" s="2">
        <f t="shared" si="17"/>
        <v>1.6744929867266833E-06</v>
      </c>
      <c r="F50" s="2">
        <f t="shared" si="18"/>
        <v>0.0019215490874036772</v>
      </c>
      <c r="G50" s="2">
        <f t="shared" si="19"/>
        <v>0.9980767764196096</v>
      </c>
      <c r="H50" s="2"/>
      <c r="I50" s="2"/>
      <c r="J50" s="2"/>
      <c r="K50" s="2"/>
      <c r="L50" s="2"/>
    </row>
    <row r="51" spans="1:12" ht="15">
      <c r="A51" s="2">
        <f t="shared" si="20"/>
        <v>360</v>
      </c>
      <c r="B51" s="2">
        <f t="shared" si="14"/>
        <v>0.0007465858083766792</v>
      </c>
      <c r="C51" s="2">
        <f t="shared" si="15"/>
        <v>0.0010596465461897647</v>
      </c>
      <c r="D51" s="2">
        <f t="shared" si="16"/>
        <v>0.9981937676454335</v>
      </c>
      <c r="E51" s="2">
        <f t="shared" si="17"/>
        <v>1.1451211292676568E-06</v>
      </c>
      <c r="F51" s="2">
        <f t="shared" si="18"/>
        <v>0.0015737081000366678</v>
      </c>
      <c r="G51" s="2">
        <f t="shared" si="19"/>
        <v>0.9984251467788341</v>
      </c>
      <c r="H51" s="2"/>
      <c r="I51" s="2"/>
      <c r="J51" s="2"/>
      <c r="K51" s="2"/>
      <c r="L51" s="2"/>
    </row>
    <row r="52" spans="1:12" ht="15">
      <c r="A52" s="2">
        <f t="shared" si="20"/>
        <v>370</v>
      </c>
      <c r="B52" s="2">
        <f t="shared" si="14"/>
        <v>0.0006112527611295723</v>
      </c>
      <c r="C52" s="2">
        <f t="shared" si="15"/>
        <v>0.0008683037319153118</v>
      </c>
      <c r="D52" s="2">
        <f t="shared" si="16"/>
        <v>0.9985204435069551</v>
      </c>
      <c r="E52" s="2">
        <f t="shared" si="17"/>
        <v>7.831041462040275E-07</v>
      </c>
      <c r="F52" s="2">
        <f t="shared" si="18"/>
        <v>0.0012887692615341192</v>
      </c>
      <c r="G52" s="2">
        <f t="shared" si="19"/>
        <v>0.9987104476343197</v>
      </c>
      <c r="H52" s="2"/>
      <c r="I52" s="2"/>
      <c r="J52" s="2"/>
      <c r="K52" s="2"/>
      <c r="L52" s="2"/>
    </row>
    <row r="53" spans="1:12" ht="15">
      <c r="A53" s="2">
        <f t="shared" si="20"/>
        <v>380</v>
      </c>
      <c r="B53" s="2">
        <f t="shared" si="14"/>
        <v>0.0005004514334406104</v>
      </c>
      <c r="C53" s="2">
        <f t="shared" si="15"/>
        <v>0.0007114326229247786</v>
      </c>
      <c r="D53" s="2">
        <f t="shared" si="16"/>
        <v>0.9987881159436347</v>
      </c>
      <c r="E53" s="2">
        <f t="shared" si="17"/>
        <v>5.355347029480935E-07</v>
      </c>
      <c r="F53" s="2">
        <f t="shared" si="18"/>
        <v>0.0010553779967197537</v>
      </c>
      <c r="G53" s="2">
        <f t="shared" si="19"/>
        <v>0.9989440864685774</v>
      </c>
      <c r="H53" s="2"/>
      <c r="I53" s="2"/>
      <c r="J53" s="2"/>
      <c r="K53" s="2"/>
      <c r="L53" s="2"/>
    </row>
    <row r="54" spans="1:12" ht="15">
      <c r="A54" s="2">
        <f t="shared" si="20"/>
        <v>390</v>
      </c>
      <c r="B54" s="2">
        <f t="shared" si="14"/>
        <v>0.0004097349789797868</v>
      </c>
      <c r="C54" s="2">
        <f t="shared" si="15"/>
        <v>0.0005828459124697349</v>
      </c>
      <c r="D54" s="2">
        <f t="shared" si="16"/>
        <v>0.9990074191085505</v>
      </c>
      <c r="E54" s="2">
        <f t="shared" si="17"/>
        <v>3.6623151524852344E-07</v>
      </c>
      <c r="F54" s="2">
        <f t="shared" si="18"/>
        <v>0.0008642229017115486</v>
      </c>
      <c r="G54" s="2">
        <f t="shared" si="19"/>
        <v>0.9991354108667733</v>
      </c>
      <c r="H54" s="2"/>
      <c r="I54" s="2"/>
      <c r="J54" s="2"/>
      <c r="K54" s="2"/>
      <c r="L54" s="2"/>
    </row>
    <row r="55" spans="1:12" ht="15">
      <c r="A55" s="2">
        <f t="shared" si="20"/>
        <v>400</v>
      </c>
      <c r="B55" s="2">
        <f t="shared" si="14"/>
        <v>0.00033546262790251185</v>
      </c>
      <c r="C55" s="2">
        <f t="shared" si="15"/>
        <v>0.00047746017839205625</v>
      </c>
      <c r="D55" s="2">
        <f t="shared" si="16"/>
        <v>0.9991870771937055</v>
      </c>
      <c r="E55" s="2">
        <f t="shared" si="17"/>
        <v>2.504515991641157E-07</v>
      </c>
      <c r="F55" s="2">
        <f t="shared" si="18"/>
        <v>0.0007076701421107326</v>
      </c>
      <c r="G55" s="2">
        <f t="shared" si="19"/>
        <v>0.9992920794062902</v>
      </c>
      <c r="H55" s="2"/>
      <c r="I55" s="2"/>
      <c r="J55" s="2"/>
      <c r="K55" s="2"/>
      <c r="L55" s="2"/>
    </row>
    <row r="56" spans="1:12" ht="15">
      <c r="A56" s="2">
        <f t="shared" si="20"/>
        <v>410</v>
      </c>
      <c r="B56" s="2">
        <f t="shared" si="14"/>
        <v>0.00027465356997214254</v>
      </c>
      <c r="C56" s="2">
        <f t="shared" si="15"/>
        <v>0.0003911008798043775</v>
      </c>
      <c r="D56" s="2">
        <f t="shared" si="16"/>
        <v>0.9993342455502234</v>
      </c>
      <c r="E56" s="2">
        <f t="shared" si="17"/>
        <v>1.712741828930185E-07</v>
      </c>
      <c r="F56" s="2">
        <f t="shared" si="18"/>
        <v>0.0005794626180054977</v>
      </c>
      <c r="G56" s="2">
        <f t="shared" si="19"/>
        <v>0.9994203661078116</v>
      </c>
      <c r="H56" s="2"/>
      <c r="I56" s="2"/>
      <c r="J56" s="2"/>
      <c r="K56" s="2"/>
      <c r="L56" s="2"/>
    </row>
    <row r="57" spans="1:12" ht="15">
      <c r="A57" s="2">
        <f t="shared" si="20"/>
        <v>420</v>
      </c>
      <c r="B57" s="2">
        <f t="shared" si="14"/>
        <v>0.0002248673241788482</v>
      </c>
      <c r="C57" s="2">
        <f t="shared" si="15"/>
        <v>0.0003203412327661982</v>
      </c>
      <c r="D57" s="2">
        <f t="shared" si="16"/>
        <v>0.9994547914430549</v>
      </c>
      <c r="E57" s="2">
        <f t="shared" si="17"/>
        <v>1.1712780362982861E-07</v>
      </c>
      <c r="F57" s="2">
        <f t="shared" si="18"/>
        <v>0.0004744726315202096</v>
      </c>
      <c r="G57" s="2">
        <f t="shared" si="19"/>
        <v>0.9995254102406761</v>
      </c>
      <c r="H57" s="2"/>
      <c r="I57" s="2"/>
      <c r="J57" s="2"/>
      <c r="K57" s="2"/>
      <c r="L57" s="2"/>
    </row>
    <row r="58" spans="1:12" ht="15">
      <c r="A58" s="2">
        <f t="shared" si="20"/>
        <v>430</v>
      </c>
      <c r="B58" s="2">
        <f t="shared" si="14"/>
        <v>0.0001841057936675792</v>
      </c>
      <c r="C58" s="2">
        <f t="shared" si="15"/>
        <v>0.0002623692471765109</v>
      </c>
      <c r="D58" s="2">
        <f t="shared" si="16"/>
        <v>0.999553524959156</v>
      </c>
      <c r="E58" s="2">
        <f t="shared" si="17"/>
        <v>8.00991845438657E-08</v>
      </c>
      <c r="F58" s="2">
        <f t="shared" si="18"/>
        <v>0.00038849868403642254</v>
      </c>
      <c r="G58" s="2">
        <f t="shared" si="19"/>
        <v>0.999611421216779</v>
      </c>
      <c r="H58" s="2"/>
      <c r="I58" s="2"/>
      <c r="J58" s="2"/>
      <c r="K58" s="2"/>
      <c r="L58" s="2"/>
    </row>
    <row r="59" spans="1:12" ht="15">
      <c r="A59" s="2">
        <f t="shared" si="20"/>
        <v>440</v>
      </c>
      <c r="B59" s="2">
        <f t="shared" si="14"/>
        <v>0.0001507330750954765</v>
      </c>
      <c r="C59" s="2">
        <f t="shared" si="15"/>
        <v>0.00021487812151307182</v>
      </c>
      <c r="D59" s="2">
        <f t="shared" si="16"/>
        <v>0.9996343888033914</v>
      </c>
      <c r="E59" s="2">
        <f t="shared" si="17"/>
        <v>5.477674101077697E-08</v>
      </c>
      <c r="F59" s="2">
        <f t="shared" si="18"/>
        <v>0.0003180986263249985</v>
      </c>
      <c r="G59" s="2">
        <f t="shared" si="19"/>
        <v>0.9996818465969339</v>
      </c>
      <c r="H59" s="2"/>
      <c r="I59" s="2"/>
      <c r="J59" s="2"/>
      <c r="K59" s="2"/>
      <c r="L59" s="2"/>
    </row>
    <row r="60" spans="1:12" ht="15">
      <c r="A60" s="2">
        <f t="shared" si="20"/>
        <v>450</v>
      </c>
      <c r="B60" s="2">
        <f t="shared" si="14"/>
        <v>0.00012340980408667956</v>
      </c>
      <c r="C60" s="2">
        <f t="shared" si="15"/>
        <v>0.00017597597588140561</v>
      </c>
      <c r="D60" s="2">
        <f t="shared" si="16"/>
        <v>0.999700614220032</v>
      </c>
      <c r="E60" s="2">
        <f t="shared" si="17"/>
        <v>3.745969915734335E-08</v>
      </c>
      <c r="F60" s="2">
        <f t="shared" si="18"/>
        <v>0.00026045272414640554</v>
      </c>
      <c r="G60" s="2">
        <f t="shared" si="19"/>
        <v>0.9997395098161544</v>
      </c>
      <c r="H60" s="2"/>
      <c r="I60" s="2"/>
      <c r="J60" s="2"/>
      <c r="K60" s="2"/>
      <c r="L60" s="2"/>
    </row>
    <row r="61" spans="1:12" ht="15">
      <c r="A61" s="2">
        <f t="shared" si="20"/>
        <v>460</v>
      </c>
      <c r="B61" s="2">
        <f t="shared" si="14"/>
        <v>0.00010103940183709324</v>
      </c>
      <c r="C61" s="2">
        <f t="shared" si="15"/>
        <v>0.00014411157062332292</v>
      </c>
      <c r="D61" s="2">
        <f t="shared" si="16"/>
        <v>0.9997548490275395</v>
      </c>
      <c r="E61" s="2">
        <f t="shared" si="17"/>
        <v>2.561724255706622E-08</v>
      </c>
      <c r="F61" s="2">
        <f t="shared" si="18"/>
        <v>0.0002132513206634506</v>
      </c>
      <c r="G61" s="2">
        <f t="shared" si="19"/>
        <v>0.999786723062094</v>
      </c>
      <c r="H61" s="2"/>
      <c r="I61" s="2"/>
      <c r="J61" s="2"/>
      <c r="K61" s="2"/>
      <c r="L61" s="2"/>
    </row>
    <row r="62" spans="1:12" ht="15">
      <c r="A62" s="2">
        <f t="shared" si="20"/>
        <v>470</v>
      </c>
      <c r="B62" s="2">
        <f t="shared" si="14"/>
        <v>8.272406555663223E-05</v>
      </c>
      <c r="C62" s="2">
        <f t="shared" si="15"/>
        <v>0.00011801322147529304</v>
      </c>
      <c r="D62" s="2">
        <f t="shared" si="16"/>
        <v>0.999799262712968</v>
      </c>
      <c r="E62" s="2">
        <f t="shared" si="17"/>
        <v>1.7518643528639206E-08</v>
      </c>
      <c r="F62" s="2">
        <f t="shared" si="18"/>
        <v>0.00017460270820985528</v>
      </c>
      <c r="G62" s="2">
        <f t="shared" si="19"/>
        <v>0.9998253797731466</v>
      </c>
      <c r="H62" s="2"/>
      <c r="I62" s="2"/>
      <c r="J62" s="2"/>
      <c r="K62" s="2"/>
      <c r="L62" s="2"/>
    </row>
    <row r="63" spans="1:12" ht="15">
      <c r="A63" s="2">
        <f t="shared" si="20"/>
        <v>480</v>
      </c>
      <c r="B63" s="2">
        <f t="shared" si="14"/>
        <v>6.77287364908539E-05</v>
      </c>
      <c r="C63" s="2">
        <f t="shared" si="15"/>
        <v>9.663859650367814E-05</v>
      </c>
      <c r="D63" s="2">
        <f t="shared" si="16"/>
        <v>0.9998356326670055</v>
      </c>
      <c r="E63" s="2">
        <f t="shared" si="17"/>
        <v>1.1980324205458859E-08</v>
      </c>
      <c r="F63" s="2">
        <f t="shared" si="18"/>
        <v>0.00014295759476339566</v>
      </c>
      <c r="G63" s="2">
        <f t="shared" si="19"/>
        <v>0.9998570304249125</v>
      </c>
      <c r="H63" s="2"/>
      <c r="I63" s="2"/>
      <c r="J63" s="2"/>
      <c r="K63" s="2"/>
      <c r="L63" s="2"/>
    </row>
    <row r="64" spans="1:12" ht="15">
      <c r="A64" s="2">
        <f t="shared" si="20"/>
        <v>490</v>
      </c>
      <c r="B64" s="2">
        <f aca="true" t="shared" si="21" ref="B64:B79">$B$12*EXP(-$F$11*A64)</f>
        <v>5.5451599432176945E-05</v>
      </c>
      <c r="C64" s="2">
        <f aca="true" t="shared" si="22" ref="C64:C79">(($B$12*$F$11)/($F$12-$F$11))*(EXP(-$F$11*A64)-EXP(-$F$12*A64))</f>
        <v>7.913347734481004E-05</v>
      </c>
      <c r="D64" s="2">
        <f aca="true" t="shared" si="23" ref="D64:D79">$B$12-B64-C64</f>
        <v>0.999865414923223</v>
      </c>
      <c r="E64" s="2">
        <f aca="true" t="shared" si="24" ref="E64:E79">$B$12*EXP(-$G$11*A64)</f>
        <v>8.192881362833049E-09</v>
      </c>
      <c r="F64" s="2">
        <f aca="true" t="shared" si="25" ref="F64:F79">(($B$12*$G$11)/($G$12-$G$11))*(EXP(-$G$11*A64)-EXP(-$G$12*A64))</f>
        <v>0.0001170471903067499</v>
      </c>
      <c r="G64" s="2">
        <f aca="true" t="shared" si="26" ref="G64:G79">$B$12-E64-F64</f>
        <v>0.9998829446168119</v>
      </c>
      <c r="H64" s="2"/>
      <c r="I64" s="2"/>
      <c r="J64" s="2"/>
      <c r="K64" s="2"/>
      <c r="L64" s="2"/>
    </row>
    <row r="65" spans="1:12" ht="15">
      <c r="A65" s="2">
        <f aca="true" t="shared" si="27" ref="A65:A80">A64+10</f>
        <v>500</v>
      </c>
      <c r="B65" s="2">
        <f t="shared" si="21"/>
        <v>4.5399929762484854E-05</v>
      </c>
      <c r="C65" s="2">
        <f t="shared" si="22"/>
        <v>6.479789898681516E-05</v>
      </c>
      <c r="D65" s="2">
        <f t="shared" si="23"/>
        <v>0.9998898021712507</v>
      </c>
      <c r="E65" s="2">
        <f t="shared" si="24"/>
        <v>5.602795373006037E-09</v>
      </c>
      <c r="F65" s="2">
        <f t="shared" si="25"/>
        <v>9.583246697687538E-05</v>
      </c>
      <c r="G65" s="2">
        <f t="shared" si="26"/>
        <v>0.9999041619302278</v>
      </c>
      <c r="H65" s="2"/>
      <c r="I65" s="2"/>
      <c r="J65" s="2"/>
      <c r="K65" s="2"/>
      <c r="L65" s="2"/>
    </row>
    <row r="66" spans="1:12" ht="15">
      <c r="A66" s="2">
        <f t="shared" si="27"/>
        <v>510</v>
      </c>
      <c r="B66" s="2">
        <f t="shared" si="21"/>
        <v>3.7170318684126666E-05</v>
      </c>
      <c r="C66" s="2">
        <f t="shared" si="22"/>
        <v>5.3058358484544213E-05</v>
      </c>
      <c r="D66" s="2">
        <f t="shared" si="23"/>
        <v>0.9999097713228313</v>
      </c>
      <c r="E66" s="2">
        <f t="shared" si="24"/>
        <v>3.831535524752543E-09</v>
      </c>
      <c r="F66" s="2">
        <f t="shared" si="25"/>
        <v>7.846258310857535E-05</v>
      </c>
      <c r="G66" s="2">
        <f t="shared" si="26"/>
        <v>0.9999215335853558</v>
      </c>
      <c r="H66" s="2"/>
      <c r="I66" s="2"/>
      <c r="J66" s="2"/>
      <c r="K66" s="2"/>
      <c r="L66" s="2"/>
    </row>
    <row r="67" spans="1:12" ht="15">
      <c r="A67" s="2">
        <f t="shared" si="27"/>
        <v>520</v>
      </c>
      <c r="B67" s="2">
        <f t="shared" si="21"/>
        <v>3.0432483008403625E-05</v>
      </c>
      <c r="C67" s="2">
        <f t="shared" si="22"/>
        <v>4.344501235084261E-05</v>
      </c>
      <c r="D67" s="2">
        <f t="shared" si="23"/>
        <v>0.9999261225046407</v>
      </c>
      <c r="E67" s="2">
        <f t="shared" si="24"/>
        <v>2.62023927344757E-09</v>
      </c>
      <c r="F67" s="2">
        <f t="shared" si="25"/>
        <v>6.424082068771014E-05</v>
      </c>
      <c r="G67" s="2">
        <f t="shared" si="26"/>
        <v>0.9999357565590731</v>
      </c>
      <c r="H67" s="2"/>
      <c r="I67" s="2"/>
      <c r="J67" s="2"/>
      <c r="K67" s="2"/>
      <c r="L67" s="2"/>
    </row>
    <row r="68" spans="1:12" ht="15">
      <c r="A68" s="2">
        <f t="shared" si="27"/>
        <v>530</v>
      </c>
      <c r="B68" s="2">
        <f t="shared" si="21"/>
        <v>2.4916009731503204E-05</v>
      </c>
      <c r="C68" s="2">
        <f t="shared" si="22"/>
        <v>3.557297246216073E-05</v>
      </c>
      <c r="D68" s="2">
        <f t="shared" si="23"/>
        <v>0.9999395110178063</v>
      </c>
      <c r="E68" s="2">
        <f t="shared" si="24"/>
        <v>1.7918805152042635E-09</v>
      </c>
      <c r="F68" s="2">
        <f t="shared" si="25"/>
        <v>5.2596681545455986E-05</v>
      </c>
      <c r="G68" s="2">
        <f t="shared" si="26"/>
        <v>0.999947401526574</v>
      </c>
      <c r="H68" s="2"/>
      <c r="I68" s="2"/>
      <c r="J68" s="2"/>
      <c r="K68" s="2"/>
      <c r="L68" s="2"/>
    </row>
    <row r="69" spans="1:12" ht="15">
      <c r="A69" s="2">
        <f t="shared" si="27"/>
        <v>540</v>
      </c>
      <c r="B69" s="2">
        <f t="shared" si="21"/>
        <v>2.0399503411171922E-05</v>
      </c>
      <c r="C69" s="2">
        <f t="shared" si="22"/>
        <v>2.9126967602357E-05</v>
      </c>
      <c r="D69" s="2">
        <f t="shared" si="23"/>
        <v>0.9999504735289865</v>
      </c>
      <c r="E69" s="2">
        <f t="shared" si="24"/>
        <v>1.2253979296112386E-09</v>
      </c>
      <c r="F69" s="2">
        <f t="shared" si="25"/>
        <v>4.3063030882811205E-05</v>
      </c>
      <c r="G69" s="2">
        <f t="shared" si="26"/>
        <v>0.9999569357437192</v>
      </c>
      <c r="H69" s="2"/>
      <c r="I69" s="2"/>
      <c r="J69" s="2"/>
      <c r="K69" s="2"/>
      <c r="L69" s="2"/>
    </row>
    <row r="70" spans="1:12" ht="15">
      <c r="A70" s="2">
        <f t="shared" si="27"/>
        <v>550</v>
      </c>
      <c r="B70" s="2">
        <f t="shared" si="21"/>
        <v>1.670170079024566E-05</v>
      </c>
      <c r="C70" s="2">
        <f t="shared" si="22"/>
        <v>2.384876771730374E-05</v>
      </c>
      <c r="D70" s="2">
        <f t="shared" si="23"/>
        <v>0.9999594495314924</v>
      </c>
      <c r="E70" s="2">
        <f t="shared" si="24"/>
        <v>8.380023518054365E-10</v>
      </c>
      <c r="F70" s="2">
        <f t="shared" si="25"/>
        <v>3.5257376604916175E-05</v>
      </c>
      <c r="G70" s="2">
        <f t="shared" si="26"/>
        <v>0.9999647417853927</v>
      </c>
      <c r="H70" s="2"/>
      <c r="I70" s="2"/>
      <c r="J70" s="2"/>
      <c r="K70" s="2"/>
      <c r="L70" s="2"/>
    </row>
    <row r="71" spans="1:12" ht="15">
      <c r="A71" s="2">
        <f t="shared" si="27"/>
        <v>560</v>
      </c>
      <c r="B71" s="2">
        <f t="shared" si="21"/>
        <v>1.3674196065680938E-05</v>
      </c>
      <c r="C71" s="2">
        <f t="shared" si="22"/>
        <v>1.9526875181574424E-05</v>
      </c>
      <c r="D71" s="2">
        <f t="shared" si="23"/>
        <v>0.9999667989287527</v>
      </c>
      <c r="E71" s="2">
        <f t="shared" si="24"/>
        <v>5.730774670512402E-10</v>
      </c>
      <c r="F71" s="2">
        <f t="shared" si="25"/>
        <v>2.886653709882335E-05</v>
      </c>
      <c r="G71" s="2">
        <f t="shared" si="26"/>
        <v>0.9999711328898238</v>
      </c>
      <c r="H71" s="2"/>
      <c r="I71" s="2"/>
      <c r="J71" s="2"/>
      <c r="K71" s="2"/>
      <c r="L71" s="2"/>
    </row>
    <row r="72" spans="1:12" ht="15">
      <c r="A72" s="2">
        <f t="shared" si="27"/>
        <v>570</v>
      </c>
      <c r="B72" s="2">
        <f t="shared" si="21"/>
        <v>1.119548484259094E-05</v>
      </c>
      <c r="C72" s="2">
        <f t="shared" si="22"/>
        <v>1.5988075764669854E-05</v>
      </c>
      <c r="D72" s="2">
        <f t="shared" si="23"/>
        <v>0.9999728164393927</v>
      </c>
      <c r="E72" s="2">
        <f t="shared" si="24"/>
        <v>3.919055627162677E-10</v>
      </c>
      <c r="F72" s="2">
        <f t="shared" si="25"/>
        <v>2.3634084826680864E-05</v>
      </c>
      <c r="G72" s="2">
        <f t="shared" si="26"/>
        <v>0.9999763655232679</v>
      </c>
      <c r="H72" s="2"/>
      <c r="I72" s="2"/>
      <c r="J72" s="2"/>
      <c r="K72" s="2"/>
      <c r="L72" s="2"/>
    </row>
    <row r="73" spans="1:12" ht="15">
      <c r="A73" s="2">
        <f t="shared" si="27"/>
        <v>580</v>
      </c>
      <c r="B73" s="2">
        <f t="shared" si="21"/>
        <v>9.166087736247617E-06</v>
      </c>
      <c r="C73" s="2">
        <f t="shared" si="22"/>
        <v>1.3090514772058584E-05</v>
      </c>
      <c r="D73" s="2">
        <f t="shared" si="23"/>
        <v>0.9999777433974917</v>
      </c>
      <c r="E73" s="2">
        <f t="shared" si="24"/>
        <v>2.6800908937887284E-10</v>
      </c>
      <c r="F73" s="2">
        <f t="shared" si="25"/>
        <v>1.9350063653444463E-05</v>
      </c>
      <c r="G73" s="2">
        <f t="shared" si="26"/>
        <v>0.9999806496683376</v>
      </c>
      <c r="H73" s="2"/>
      <c r="I73" s="2"/>
      <c r="J73" s="2"/>
      <c r="K73" s="2"/>
      <c r="L73" s="2"/>
    </row>
    <row r="74" spans="1:12" ht="15">
      <c r="A74" s="2">
        <f t="shared" si="27"/>
        <v>590</v>
      </c>
      <c r="B74" s="2">
        <f t="shared" si="21"/>
        <v>7.504557915076858E-06</v>
      </c>
      <c r="C74" s="2">
        <f t="shared" si="22"/>
        <v>1.0718023731257088E-05</v>
      </c>
      <c r="D74" s="2">
        <f t="shared" si="23"/>
        <v>0.9999817774183537</v>
      </c>
      <c r="E74" s="2">
        <f t="shared" si="24"/>
        <v>1.8328107284788826E-10</v>
      </c>
      <c r="F74" s="2">
        <f t="shared" si="25"/>
        <v>1.5842568495757707E-05</v>
      </c>
      <c r="G74" s="2">
        <f t="shared" si="26"/>
        <v>0.9999841572482232</v>
      </c>
      <c r="H74" s="2"/>
      <c r="I74" s="2"/>
      <c r="J74" s="2"/>
      <c r="K74" s="2"/>
      <c r="L74" s="2"/>
    </row>
    <row r="75" spans="1:12" ht="15">
      <c r="A75" s="2">
        <f t="shared" si="27"/>
        <v>600</v>
      </c>
      <c r="B75" s="2">
        <f t="shared" si="21"/>
        <v>6.14421235332821E-06</v>
      </c>
      <c r="C75" s="2">
        <f t="shared" si="22"/>
        <v>8.775472245479936E-06</v>
      </c>
      <c r="D75" s="2">
        <f t="shared" si="23"/>
        <v>0.9999850803154012</v>
      </c>
      <c r="E75" s="2">
        <f t="shared" si="24"/>
        <v>1.2533885228342177E-10</v>
      </c>
      <c r="F75" s="2">
        <f t="shared" si="25"/>
        <v>1.2970850219773066E-05</v>
      </c>
      <c r="G75" s="2">
        <f t="shared" si="26"/>
        <v>0.9999870290244414</v>
      </c>
      <c r="H75" s="2"/>
      <c r="I75" s="2"/>
      <c r="J75" s="2"/>
      <c r="K75" s="2"/>
      <c r="L75" s="2"/>
    </row>
    <row r="76" spans="1:12" ht="15">
      <c r="A76" s="2">
        <f t="shared" si="27"/>
        <v>610</v>
      </c>
      <c r="B76" s="2">
        <f t="shared" si="21"/>
        <v>5.030455607111439E-06</v>
      </c>
      <c r="C76" s="2">
        <f t="shared" si="22"/>
        <v>7.184960114422547E-06</v>
      </c>
      <c r="D76" s="2">
        <f t="shared" si="23"/>
        <v>0.9999877845842785</v>
      </c>
      <c r="E76" s="2">
        <f t="shared" si="24"/>
        <v>8.571440382588544E-11</v>
      </c>
      <c r="F76" s="2">
        <f t="shared" si="25"/>
        <v>1.061966965549752E-05</v>
      </c>
      <c r="G76" s="2">
        <f t="shared" si="26"/>
        <v>0.99998938024463</v>
      </c>
      <c r="H76" s="2"/>
      <c r="I76" s="2"/>
      <c r="J76" s="2"/>
      <c r="K76" s="2"/>
      <c r="L76" s="2"/>
    </row>
    <row r="77" spans="1:12" ht="15">
      <c r="A77" s="2">
        <f t="shared" si="27"/>
        <v>620</v>
      </c>
      <c r="B77" s="2">
        <f t="shared" si="21"/>
        <v>4.118588707535708E-06</v>
      </c>
      <c r="C77" s="2">
        <f t="shared" si="22"/>
        <v>5.882698070185064E-06</v>
      </c>
      <c r="D77" s="2">
        <f t="shared" si="23"/>
        <v>0.9999899987132223</v>
      </c>
      <c r="E77" s="2">
        <f t="shared" si="24"/>
        <v>5.861677276742326E-11</v>
      </c>
      <c r="F77" s="2">
        <f t="shared" si="25"/>
        <v>8.694674539447602E-06</v>
      </c>
      <c r="G77" s="2">
        <f t="shared" si="26"/>
        <v>0.9999913052668438</v>
      </c>
      <c r="H77" s="2"/>
      <c r="I77" s="2"/>
      <c r="J77" s="2"/>
      <c r="K77" s="2"/>
      <c r="L77" s="2"/>
    </row>
    <row r="78" spans="1:12" ht="15">
      <c r="A78" s="2">
        <f t="shared" si="27"/>
        <v>630</v>
      </c>
      <c r="B78" s="2">
        <f t="shared" si="21"/>
        <v>3.3720152341391845E-06</v>
      </c>
      <c r="C78" s="2">
        <f t="shared" si="22"/>
        <v>4.816452775206689E-06</v>
      </c>
      <c r="D78" s="2">
        <f t="shared" si="23"/>
        <v>0.9999918115319907</v>
      </c>
      <c r="E78" s="2">
        <f t="shared" si="24"/>
        <v>4.0085748675884556E-11</v>
      </c>
      <c r="F78" s="2">
        <f t="shared" si="25"/>
        <v>7.118614123062028E-06</v>
      </c>
      <c r="G78" s="2">
        <f t="shared" si="26"/>
        <v>0.9999928813457912</v>
      </c>
      <c r="H78" s="2"/>
      <c r="I78" s="2"/>
      <c r="J78" s="2"/>
      <c r="K78" s="2"/>
      <c r="L78" s="2"/>
    </row>
    <row r="79" spans="1:12" ht="15">
      <c r="A79" s="2">
        <f t="shared" si="27"/>
        <v>640</v>
      </c>
      <c r="B79" s="2">
        <f t="shared" si="21"/>
        <v>2.7607725720371986E-06</v>
      </c>
      <c r="C79" s="2">
        <f t="shared" si="22"/>
        <v>3.9434541345447865E-06</v>
      </c>
      <c r="D79" s="2">
        <f t="shared" si="23"/>
        <v>0.9999932957732934</v>
      </c>
      <c r="E79" s="2">
        <f t="shared" si="24"/>
        <v>2.7413096474652992E-11</v>
      </c>
      <c r="F79" s="2">
        <f t="shared" si="25"/>
        <v>5.828239715227754E-06</v>
      </c>
      <c r="G79" s="2">
        <f t="shared" si="26"/>
        <v>0.9999941717328718</v>
      </c>
      <c r="H79" s="2"/>
      <c r="I79" s="2"/>
      <c r="J79" s="2"/>
      <c r="K79" s="2"/>
      <c r="L79" s="2"/>
    </row>
    <row r="80" spans="1:12" ht="15">
      <c r="A80" s="2">
        <f t="shared" si="27"/>
        <v>650</v>
      </c>
      <c r="B80" s="2">
        <f aca="true" t="shared" si="28" ref="B80:B95">$B$12*EXP(-$F$11*A80)</f>
        <v>2.2603294069810542E-06</v>
      </c>
      <c r="C80" s="2">
        <f aca="true" t="shared" si="29" ref="C80:C95">(($B$12*$F$11)/($F$12-$F$11))*(EXP(-$F$11*A80)-EXP(-$F$12*A80))</f>
        <v>3.2286813580550957E-06</v>
      </c>
      <c r="D80" s="2">
        <f aca="true" t="shared" si="30" ref="D80:D95">$B$12-B80-C80</f>
        <v>0.999994510989235</v>
      </c>
      <c r="E80" s="2">
        <f aca="true" t="shared" si="31" ref="E80:E95">$B$12*EXP(-$G$11*A80)</f>
        <v>1.874675871479279E-11</v>
      </c>
      <c r="F80" s="2">
        <f aca="true" t="shared" si="32" ref="F80:F95">(($B$12*$G$11)/($G$12-$G$11))*(EXP(-$G$11*A80)-EXP(-$G$12*A80))</f>
        <v>4.7717668963386395E-06</v>
      </c>
      <c r="G80" s="2">
        <f aca="true" t="shared" si="33" ref="G80:G95">$B$12-E80-F80</f>
        <v>0.9999952282143569</v>
      </c>
      <c r="H80" s="2"/>
      <c r="I80" s="2"/>
      <c r="J80" s="2"/>
      <c r="K80" s="2"/>
      <c r="L80" s="2"/>
    </row>
    <row r="81" spans="1:12" ht="15">
      <c r="A81" s="2">
        <f aca="true" t="shared" si="34" ref="A81:A96">A80+10</f>
        <v>660</v>
      </c>
      <c r="B81" s="2">
        <f t="shared" si="28"/>
        <v>1.8506011975819048E-06</v>
      </c>
      <c r="C81" s="2">
        <f t="shared" si="29"/>
        <v>2.643459286826693E-06</v>
      </c>
      <c r="D81" s="2">
        <f t="shared" si="30"/>
        <v>0.9999955059395156</v>
      </c>
      <c r="E81" s="2">
        <f t="shared" si="31"/>
        <v>1.2820184784145517E-11</v>
      </c>
      <c r="F81" s="2">
        <f t="shared" si="32"/>
        <v>3.906797642207281E-06</v>
      </c>
      <c r="G81" s="2">
        <f t="shared" si="33"/>
        <v>0.9999960931895376</v>
      </c>
      <c r="H81" s="2"/>
      <c r="I81" s="2"/>
      <c r="J81" s="2"/>
      <c r="K81" s="2"/>
      <c r="L81" s="2"/>
    </row>
    <row r="82" spans="1:12" ht="15">
      <c r="A82" s="2">
        <f t="shared" si="34"/>
        <v>670</v>
      </c>
      <c r="B82" s="2">
        <f t="shared" si="28"/>
        <v>1.515144112143249E-06</v>
      </c>
      <c r="C82" s="2">
        <f t="shared" si="29"/>
        <v>2.1643088635498796E-06</v>
      </c>
      <c r="D82" s="2">
        <f t="shared" si="30"/>
        <v>0.9999963205470243</v>
      </c>
      <c r="E82" s="2">
        <f t="shared" si="31"/>
        <v>8.767229599533088E-12</v>
      </c>
      <c r="F82" s="2">
        <f t="shared" si="32"/>
        <v>3.19861902594416E-06</v>
      </c>
      <c r="G82" s="2">
        <f t="shared" si="33"/>
        <v>0.9999968013722068</v>
      </c>
      <c r="H82" s="2"/>
      <c r="I82" s="2"/>
      <c r="J82" s="2"/>
      <c r="K82" s="2"/>
      <c r="L82" s="2"/>
    </row>
    <row r="83" spans="1:12" ht="15">
      <c r="A83" s="2">
        <f t="shared" si="34"/>
        <v>680</v>
      </c>
      <c r="B83" s="2">
        <f t="shared" si="28"/>
        <v>1.2404950799567134E-06</v>
      </c>
      <c r="C83" s="2">
        <f t="shared" si="29"/>
        <v>1.7720057644943044E-06</v>
      </c>
      <c r="D83" s="2">
        <f t="shared" si="30"/>
        <v>0.9999969874991556</v>
      </c>
      <c r="E83" s="2">
        <f t="shared" si="31"/>
        <v>5.9955699660417936E-12</v>
      </c>
      <c r="F83" s="2">
        <f t="shared" si="32"/>
        <v>2.6188102601630197E-06</v>
      </c>
      <c r="G83" s="2">
        <f t="shared" si="33"/>
        <v>0.9999973811837443</v>
      </c>
      <c r="H83" s="2"/>
      <c r="I83" s="2"/>
      <c r="J83" s="2"/>
      <c r="K83" s="2"/>
      <c r="L83" s="2"/>
    </row>
    <row r="84" spans="1:12" ht="15">
      <c r="A84" s="2">
        <f t="shared" si="34"/>
        <v>690</v>
      </c>
      <c r="B84" s="2">
        <f t="shared" si="28"/>
        <v>1.0156314710024903E-06</v>
      </c>
      <c r="C84" s="2">
        <f t="shared" si="29"/>
        <v>1.450809521122985E-06</v>
      </c>
      <c r="D84" s="2">
        <f t="shared" si="30"/>
        <v>0.9999975335590079</v>
      </c>
      <c r="E84" s="2">
        <f t="shared" si="31"/>
        <v>4.1001389104280924E-12</v>
      </c>
      <c r="F84" s="2">
        <f t="shared" si="32"/>
        <v>2.1441022035553106E-06</v>
      </c>
      <c r="G84" s="2">
        <f t="shared" si="33"/>
        <v>0.9999978558936963</v>
      </c>
      <c r="H84" s="2"/>
      <c r="I84" s="2"/>
      <c r="J84" s="2"/>
      <c r="K84" s="2"/>
      <c r="L84" s="2"/>
    </row>
    <row r="85" spans="1:12" ht="15">
      <c r="A85" s="2">
        <f t="shared" si="34"/>
        <v>700</v>
      </c>
      <c r="B85" s="2">
        <f t="shared" si="28"/>
        <v>8.315287191035679E-07</v>
      </c>
      <c r="C85" s="2">
        <f t="shared" si="29"/>
        <v>1.1878322704627788E-06</v>
      </c>
      <c r="D85" s="2">
        <f t="shared" si="30"/>
        <v>0.9999979806390105</v>
      </c>
      <c r="E85" s="2">
        <f t="shared" si="31"/>
        <v>2.8039267625968487E-12</v>
      </c>
      <c r="F85" s="2">
        <f t="shared" si="32"/>
        <v>1.7554435792016603E-06</v>
      </c>
      <c r="G85" s="2">
        <f t="shared" si="33"/>
        <v>0.9999982445536169</v>
      </c>
      <c r="H85" s="2"/>
      <c r="I85" s="2"/>
      <c r="J85" s="2"/>
      <c r="K85" s="2"/>
      <c r="L85" s="2"/>
    </row>
    <row r="86" spans="1:12" ht="15">
      <c r="A86" s="2">
        <f t="shared" si="34"/>
        <v>710</v>
      </c>
      <c r="B86" s="2">
        <f t="shared" si="28"/>
        <v>6.807981343976331E-07</v>
      </c>
      <c r="C86" s="2">
        <f t="shared" si="29"/>
        <v>9.725218548994656E-07</v>
      </c>
      <c r="D86" s="2">
        <f t="shared" si="30"/>
        <v>0.9999983466800106</v>
      </c>
      <c r="E86" s="2">
        <f t="shared" si="31"/>
        <v>1.917497299911231E-12</v>
      </c>
      <c r="F86" s="2">
        <f t="shared" si="32"/>
        <v>1.4372364419314096E-06</v>
      </c>
      <c r="G86" s="2">
        <f t="shared" si="33"/>
        <v>0.9999985627616406</v>
      </c>
      <c r="H86" s="2"/>
      <c r="I86" s="2"/>
      <c r="J86" s="2"/>
      <c r="K86" s="2"/>
      <c r="L86" s="2"/>
    </row>
    <row r="87" spans="1:12" ht="15">
      <c r="A87" s="2">
        <f t="shared" si="34"/>
        <v>720</v>
      </c>
      <c r="B87" s="2">
        <f t="shared" si="28"/>
        <v>5.573903692694596E-07</v>
      </c>
      <c r="C87" s="2">
        <f t="shared" si="29"/>
        <v>7.962385654764914E-07</v>
      </c>
      <c r="D87" s="2">
        <f t="shared" si="30"/>
        <v>0.9999986463710652</v>
      </c>
      <c r="E87" s="2">
        <f t="shared" si="31"/>
        <v>1.3113024006952336E-12</v>
      </c>
      <c r="F87" s="2">
        <f t="shared" si="32"/>
        <v>1.1767102204114553E-06</v>
      </c>
      <c r="G87" s="2">
        <f t="shared" si="33"/>
        <v>0.9999988232884683</v>
      </c>
      <c r="H87" s="2"/>
      <c r="I87" s="2"/>
      <c r="J87" s="2"/>
      <c r="K87" s="2"/>
      <c r="L87" s="2"/>
    </row>
    <row r="88" spans="1:12" ht="15">
      <c r="A88" s="2">
        <f t="shared" si="34"/>
        <v>730</v>
      </c>
      <c r="B88" s="2">
        <f t="shared" si="28"/>
        <v>4.563526367903994E-07</v>
      </c>
      <c r="C88" s="2">
        <f t="shared" si="29"/>
        <v>6.519085697493532E-07</v>
      </c>
      <c r="D88" s="2">
        <f t="shared" si="30"/>
        <v>0.9999988917387934</v>
      </c>
      <c r="E88" s="2">
        <f t="shared" si="31"/>
        <v>8.967491042353387E-13</v>
      </c>
      <c r="F88" s="2">
        <f t="shared" si="32"/>
        <v>9.634092182715206E-07</v>
      </c>
      <c r="G88" s="2">
        <f t="shared" si="33"/>
        <v>0.999999036589885</v>
      </c>
      <c r="H88" s="2"/>
      <c r="I88" s="2"/>
      <c r="J88" s="2"/>
      <c r="K88" s="2"/>
      <c r="L88" s="2"/>
    </row>
    <row r="89" spans="1:12" ht="15">
      <c r="A89" s="2">
        <f t="shared" si="34"/>
        <v>740</v>
      </c>
      <c r="B89" s="2">
        <f t="shared" si="28"/>
        <v>3.73629937988526E-07</v>
      </c>
      <c r="C89" s="2">
        <f t="shared" si="29"/>
        <v>5.337401348468789E-07</v>
      </c>
      <c r="D89" s="2">
        <f t="shared" si="30"/>
        <v>0.9999990926299271</v>
      </c>
      <c r="E89" s="2">
        <f t="shared" si="31"/>
        <v>6.132521038019389E-13</v>
      </c>
      <c r="F89" s="2">
        <f t="shared" si="32"/>
        <v>7.887730101238579E-07</v>
      </c>
      <c r="G89" s="2">
        <f t="shared" si="33"/>
        <v>0.9999992112263766</v>
      </c>
      <c r="H89" s="2"/>
      <c r="I89" s="2"/>
      <c r="J89" s="2"/>
      <c r="K89" s="2"/>
      <c r="L89" s="2"/>
    </row>
    <row r="90" spans="1:12" ht="15">
      <c r="A90" s="2">
        <f t="shared" si="34"/>
        <v>750</v>
      </c>
      <c r="B90" s="2">
        <f t="shared" si="28"/>
        <v>3.059023205018258E-07</v>
      </c>
      <c r="C90" s="2">
        <f t="shared" si="29"/>
        <v>4.3699127087338234E-07</v>
      </c>
      <c r="D90" s="2">
        <f t="shared" si="30"/>
        <v>0.9999992571064087</v>
      </c>
      <c r="E90" s="2">
        <f t="shared" si="31"/>
        <v>4.1937944631479426E-13</v>
      </c>
      <c r="F90" s="2">
        <f t="shared" si="32"/>
        <v>6.457928951939912E-07</v>
      </c>
      <c r="G90" s="2">
        <f t="shared" si="33"/>
        <v>0.9999993542066855</v>
      </c>
      <c r="H90" s="2"/>
      <c r="I90" s="2"/>
      <c r="J90" s="2"/>
      <c r="K90" s="2"/>
      <c r="L90" s="2"/>
    </row>
    <row r="91" spans="1:12" ht="15">
      <c r="A91" s="2">
        <f t="shared" si="34"/>
        <v>760</v>
      </c>
      <c r="B91" s="2">
        <f t="shared" si="28"/>
        <v>2.504516372327617E-07</v>
      </c>
      <c r="C91" s="2">
        <f t="shared" si="29"/>
        <v>3.577794794007779E-07</v>
      </c>
      <c r="D91" s="2">
        <f t="shared" si="30"/>
        <v>0.9999993917688834</v>
      </c>
      <c r="E91" s="2">
        <f t="shared" si="31"/>
        <v>2.8679741806170275E-13</v>
      </c>
      <c r="F91" s="2">
        <f t="shared" si="32"/>
        <v>5.287306228220519E-07</v>
      </c>
      <c r="G91" s="2">
        <f t="shared" si="33"/>
        <v>0.9999994712690904</v>
      </c>
      <c r="H91" s="2"/>
      <c r="I91" s="2"/>
      <c r="J91" s="2"/>
      <c r="K91" s="2"/>
      <c r="L91" s="2"/>
    </row>
    <row r="92" spans="1:12" ht="15">
      <c r="A92" s="2">
        <f t="shared" si="34"/>
        <v>770</v>
      </c>
      <c r="B92" s="2">
        <f t="shared" si="28"/>
        <v>2.0505245756119267E-07</v>
      </c>
      <c r="C92" s="2">
        <f t="shared" si="29"/>
        <v>2.929259787324224E-07</v>
      </c>
      <c r="D92" s="2">
        <f t="shared" si="30"/>
        <v>0.9999995020215637</v>
      </c>
      <c r="E92" s="2">
        <f t="shared" si="31"/>
        <v>1.9612968572884853E-13</v>
      </c>
      <c r="F92" s="2">
        <f t="shared" si="32"/>
        <v>4.328881026566469E-07</v>
      </c>
      <c r="G92" s="2">
        <f t="shared" si="33"/>
        <v>0.9999995671117011</v>
      </c>
      <c r="H92" s="2"/>
      <c r="I92" s="2"/>
      <c r="J92" s="2"/>
      <c r="K92" s="2"/>
      <c r="L92" s="2"/>
    </row>
    <row r="93" spans="1:12" ht="15">
      <c r="A93" s="2">
        <f t="shared" si="34"/>
        <v>780</v>
      </c>
      <c r="B93" s="2">
        <f t="shared" si="28"/>
        <v>1.6788275299956632E-07</v>
      </c>
      <c r="C93" s="2">
        <f t="shared" si="29"/>
        <v>2.398281592355493E-07</v>
      </c>
      <c r="D93" s="2">
        <f t="shared" si="30"/>
        <v>0.9999995922890877</v>
      </c>
      <c r="E93" s="2">
        <f t="shared" si="31"/>
        <v>1.3412552276122946E-13</v>
      </c>
      <c r="F93" s="2">
        <f t="shared" si="32"/>
        <v>3.54418858129438E-07</v>
      </c>
      <c r="G93" s="2">
        <f t="shared" si="33"/>
        <v>0.9999996455810077</v>
      </c>
      <c r="H93" s="2"/>
      <c r="I93" s="2"/>
      <c r="J93" s="2"/>
      <c r="K93" s="2"/>
      <c r="L93" s="2"/>
    </row>
    <row r="94" spans="1:12" ht="15">
      <c r="A94" s="2">
        <f t="shared" si="34"/>
        <v>790</v>
      </c>
      <c r="B94" s="2">
        <f t="shared" si="28"/>
        <v>1.374507727921396E-07</v>
      </c>
      <c r="C94" s="2">
        <f t="shared" si="29"/>
        <v>1.9635515354561544E-07</v>
      </c>
      <c r="D94" s="2">
        <f t="shared" si="30"/>
        <v>0.9999996661940737</v>
      </c>
      <c r="E94" s="2">
        <f t="shared" si="31"/>
        <v>9.172326865828993E-14</v>
      </c>
      <c r="F94" s="2">
        <f t="shared" si="32"/>
        <v>2.9017365681013136E-07</v>
      </c>
      <c r="G94" s="2">
        <f t="shared" si="33"/>
        <v>0.9999997098262515</v>
      </c>
      <c r="H94" s="2"/>
      <c r="I94" s="2"/>
      <c r="J94" s="2"/>
      <c r="K94" s="2"/>
      <c r="L94" s="2"/>
    </row>
    <row r="95" spans="1:12" ht="15">
      <c r="A95" s="2">
        <f t="shared" si="34"/>
        <v>800</v>
      </c>
      <c r="B95" s="2">
        <f t="shared" si="28"/>
        <v>1.1253517471925912E-07</v>
      </c>
      <c r="C95" s="2">
        <f t="shared" si="29"/>
        <v>1.6076233308382086E-07</v>
      </c>
      <c r="D95" s="2">
        <f t="shared" si="30"/>
        <v>0.9999997267024922</v>
      </c>
      <c r="E95" s="2">
        <f t="shared" si="31"/>
        <v>6.27260035238629E-14</v>
      </c>
      <c r="F95" s="2">
        <f t="shared" si="32"/>
        <v>2.3757412267938268E-07</v>
      </c>
      <c r="G95" s="2">
        <f t="shared" si="33"/>
        <v>0.9999997624258146</v>
      </c>
      <c r="H95" s="2"/>
      <c r="I95" s="2"/>
      <c r="J95" s="2"/>
      <c r="K95" s="2"/>
      <c r="L95" s="2"/>
    </row>
    <row r="96" spans="1:12" ht="15">
      <c r="A96" s="2">
        <f t="shared" si="34"/>
        <v>810</v>
      </c>
      <c r="B96" s="2">
        <f aca="true" t="shared" si="35" ref="B96:B111">$B$12*EXP(-$F$11*A96)</f>
        <v>9.213600834566135E-08</v>
      </c>
      <c r="C96" s="2">
        <f aca="true" t="shared" si="36" ref="C96:C111">(($B$12*$F$11)/($F$12-$F$11))*(EXP(-$F$11*A96)-EXP(-$F$12*A96))</f>
        <v>1.3162130116609677E-07</v>
      </c>
      <c r="D96" s="2">
        <f aca="true" t="shared" si="37" ref="D96:D111">$B$12-B96-C96</f>
        <v>0.9999997762426904</v>
      </c>
      <c r="E96" s="2">
        <f aca="true" t="shared" si="38" ref="E96:E111">$B$12*EXP(-$G$11*A96)</f>
        <v>4.289589300108371E-14</v>
      </c>
      <c r="F96" s="2">
        <f aca="true" t="shared" si="39" ref="F96:F111">(($B$12*$G$11)/($G$12-$G$11))*(EXP(-$G$11*A96)-EXP(-$G$12*A96))</f>
        <v>1.945092582327414E-07</v>
      </c>
      <c r="G96" s="2">
        <f aca="true" t="shared" si="40" ref="G96:G111">$B$12-E96-F96</f>
        <v>0.9999998054906989</v>
      </c>
      <c r="H96" s="2"/>
      <c r="I96" s="2"/>
      <c r="J96" s="2"/>
      <c r="K96" s="2"/>
      <c r="L96" s="2"/>
    </row>
    <row r="97" spans="1:12" ht="15">
      <c r="A97" s="2">
        <f aca="true" t="shared" si="41" ref="A97:A112">A96+10</f>
        <v>820</v>
      </c>
      <c r="B97" s="2">
        <f t="shared" si="35"/>
        <v>7.543458349844258E-08</v>
      </c>
      <c r="C97" s="2">
        <f t="shared" si="36"/>
        <v>1.0776257438608721E-07</v>
      </c>
      <c r="D97" s="2">
        <f t="shared" si="37"/>
        <v>0.9999998168028421</v>
      </c>
      <c r="E97" s="2">
        <f t="shared" si="38"/>
        <v>2.9334845725671144E-14</v>
      </c>
      <c r="F97" s="2">
        <f t="shared" si="39"/>
        <v>1.5925072368702978E-07</v>
      </c>
      <c r="G97" s="2">
        <f t="shared" si="40"/>
        <v>0.999999840749247</v>
      </c>
      <c r="H97" s="2"/>
      <c r="I97" s="2"/>
      <c r="J97" s="2"/>
      <c r="K97" s="2"/>
      <c r="L97" s="2"/>
    </row>
    <row r="98" spans="1:12" ht="15">
      <c r="A98" s="2">
        <f t="shared" si="41"/>
        <v>830</v>
      </c>
      <c r="B98" s="2">
        <f t="shared" si="35"/>
        <v>6.176061335580363E-08</v>
      </c>
      <c r="C98" s="2">
        <f t="shared" si="36"/>
        <v>8.822865280352412E-08</v>
      </c>
      <c r="D98" s="2">
        <f t="shared" si="37"/>
        <v>0.9999998500107338</v>
      </c>
      <c r="E98" s="2">
        <f t="shared" si="38"/>
        <v>2.0060968860752786E-14</v>
      </c>
      <c r="F98" s="2">
        <f t="shared" si="39"/>
        <v>1.3038347328483482E-07</v>
      </c>
      <c r="G98" s="2">
        <f t="shared" si="40"/>
        <v>0.9999998696165067</v>
      </c>
      <c r="H98" s="2"/>
      <c r="I98" s="2"/>
      <c r="J98" s="2"/>
      <c r="K98" s="2"/>
      <c r="L98" s="2"/>
    </row>
    <row r="99" spans="1:12" ht="15">
      <c r="A99" s="2">
        <f t="shared" si="41"/>
        <v>840</v>
      </c>
      <c r="B99" s="2">
        <f t="shared" si="35"/>
        <v>5.05653134833552E-08</v>
      </c>
      <c r="C99" s="2">
        <f t="shared" si="36"/>
        <v>7.223559614094521E-08</v>
      </c>
      <c r="D99" s="2">
        <f t="shared" si="37"/>
        <v>0.9999998771990903</v>
      </c>
      <c r="E99" s="2">
        <f t="shared" si="38"/>
        <v>1.3718922383147693E-14</v>
      </c>
      <c r="F99" s="2">
        <f t="shared" si="39"/>
        <v>1.0674896498325857E-07</v>
      </c>
      <c r="G99" s="2">
        <f t="shared" si="40"/>
        <v>0.9999998932510212</v>
      </c>
      <c r="H99" s="2"/>
      <c r="I99" s="2"/>
      <c r="J99" s="2"/>
      <c r="K99" s="2"/>
      <c r="L99" s="2"/>
    </row>
    <row r="100" spans="1:12" ht="15">
      <c r="A100" s="2">
        <f t="shared" si="41"/>
        <v>850</v>
      </c>
      <c r="B100" s="2">
        <f t="shared" si="35"/>
        <v>4.139937718785167E-08</v>
      </c>
      <c r="C100" s="2">
        <f t="shared" si="36"/>
        <v>5.914156437713776E-08</v>
      </c>
      <c r="D100" s="2">
        <f t="shared" si="37"/>
        <v>0.9999998994590584</v>
      </c>
      <c r="E100" s="2">
        <f t="shared" si="38"/>
        <v>9.381841558163355E-15</v>
      </c>
      <c r="F100" s="2">
        <f t="shared" si="39"/>
        <v>8.739866439714729E-08</v>
      </c>
      <c r="G100" s="2">
        <f t="shared" si="40"/>
        <v>0.9999999126013261</v>
      </c>
      <c r="H100" s="2"/>
      <c r="I100" s="2"/>
      <c r="J100" s="2"/>
      <c r="K100" s="2"/>
      <c r="L100" s="2"/>
    </row>
    <row r="101" spans="1:12" ht="15">
      <c r="A101" s="2">
        <f t="shared" si="41"/>
        <v>860</v>
      </c>
      <c r="B101" s="2">
        <f t="shared" si="35"/>
        <v>3.389494326196924E-08</v>
      </c>
      <c r="C101" s="2">
        <f t="shared" si="36"/>
        <v>4.842106049577567E-08</v>
      </c>
      <c r="D101" s="2">
        <f t="shared" si="37"/>
        <v>0.9999999176839962</v>
      </c>
      <c r="E101" s="2">
        <f t="shared" si="38"/>
        <v>6.415879364592253E-15</v>
      </c>
      <c r="F101" s="2">
        <f t="shared" si="39"/>
        <v>7.155597699112334E-08</v>
      </c>
      <c r="G101" s="2">
        <f t="shared" si="40"/>
        <v>0.9999999284440165</v>
      </c>
      <c r="H101" s="2"/>
      <c r="I101" s="2"/>
      <c r="J101" s="2"/>
      <c r="K101" s="2"/>
      <c r="L101" s="2"/>
    </row>
    <row r="102" spans="1:12" ht="15">
      <c r="A102" s="2">
        <f t="shared" si="41"/>
        <v>870</v>
      </c>
      <c r="B102" s="2">
        <f t="shared" si="35"/>
        <v>2.7750832422407467E-08</v>
      </c>
      <c r="C102" s="2">
        <f t="shared" si="36"/>
        <v>3.964384189868596E-08</v>
      </c>
      <c r="D102" s="2">
        <f t="shared" si="37"/>
        <v>0.9999999326053257</v>
      </c>
      <c r="E102" s="2">
        <f t="shared" si="38"/>
        <v>4.387572286933761E-15</v>
      </c>
      <c r="F102" s="2">
        <f t="shared" si="39"/>
        <v>5.8585080755928926E-08</v>
      </c>
      <c r="G102" s="2">
        <f t="shared" si="40"/>
        <v>0.9999999414149148</v>
      </c>
      <c r="H102" s="2"/>
      <c r="I102" s="2"/>
      <c r="J102" s="2"/>
      <c r="K102" s="2"/>
      <c r="L102" s="2"/>
    </row>
    <row r="103" spans="1:12" ht="15">
      <c r="A103" s="2">
        <f t="shared" si="41"/>
        <v>880</v>
      </c>
      <c r="B103" s="2">
        <f t="shared" si="35"/>
        <v>2.2720459927738556E-08</v>
      </c>
      <c r="C103" s="2">
        <f t="shared" si="36"/>
        <v>3.2457654294384713E-08</v>
      </c>
      <c r="D103" s="2">
        <f t="shared" si="37"/>
        <v>0.9999999448218857</v>
      </c>
      <c r="E103" s="2">
        <f t="shared" si="38"/>
        <v>3.0004913557617356E-15</v>
      </c>
      <c r="F103" s="2">
        <f t="shared" si="39"/>
        <v>4.7965408535683995E-08</v>
      </c>
      <c r="G103" s="2">
        <f t="shared" si="40"/>
        <v>0.9999999520345885</v>
      </c>
      <c r="H103" s="2"/>
      <c r="I103" s="2"/>
      <c r="J103" s="2"/>
      <c r="K103" s="2"/>
      <c r="L103" s="2"/>
    </row>
    <row r="104" spans="1:12" ht="15">
      <c r="A104" s="2">
        <f t="shared" si="41"/>
        <v>890</v>
      </c>
      <c r="B104" s="2">
        <f t="shared" si="35"/>
        <v>1.860193926691551E-08</v>
      </c>
      <c r="C104" s="2">
        <f t="shared" si="36"/>
        <v>2.6574095232967754E-08</v>
      </c>
      <c r="D104" s="2">
        <f t="shared" si="37"/>
        <v>0.9999999548239654</v>
      </c>
      <c r="E104" s="2">
        <f t="shared" si="38"/>
        <v>2.051920239083417E-15</v>
      </c>
      <c r="F104" s="2">
        <f t="shared" si="39"/>
        <v>3.927075590642606E-08</v>
      </c>
      <c r="G104" s="2">
        <f t="shared" si="40"/>
        <v>0.9999999607292421</v>
      </c>
      <c r="H104" s="2"/>
      <c r="I104" s="2"/>
      <c r="J104" s="2"/>
      <c r="K104" s="2"/>
      <c r="L104" s="2"/>
    </row>
    <row r="105" spans="1:12" ht="15">
      <c r="A105" s="2">
        <f t="shared" si="41"/>
        <v>900</v>
      </c>
      <c r="B105" s="2">
        <f t="shared" si="35"/>
        <v>1.522997974471263E-08</v>
      </c>
      <c r="C105" s="2">
        <f t="shared" si="36"/>
        <v>2.175704002733564E-08</v>
      </c>
      <c r="D105" s="2">
        <f t="shared" si="37"/>
        <v>0.9999999630129802</v>
      </c>
      <c r="E105" s="2">
        <f t="shared" si="38"/>
        <v>1.4032290609586702E-15</v>
      </c>
      <c r="F105" s="2">
        <f t="shared" si="39"/>
        <v>3.215217614144113E-08</v>
      </c>
      <c r="G105" s="2">
        <f t="shared" si="40"/>
        <v>0.9999999678478224</v>
      </c>
      <c r="H105" s="2"/>
      <c r="I105" s="2"/>
      <c r="J105" s="2"/>
      <c r="K105" s="2"/>
      <c r="L105" s="2"/>
    </row>
    <row r="106" spans="1:12" ht="15">
      <c r="A106" s="2">
        <f t="shared" si="41"/>
        <v>910</v>
      </c>
      <c r="B106" s="2">
        <f t="shared" si="35"/>
        <v>1.2469252785750989E-08</v>
      </c>
      <c r="C106" s="2">
        <f t="shared" si="36"/>
        <v>1.7813165613512053E-08</v>
      </c>
      <c r="D106" s="2">
        <f t="shared" si="37"/>
        <v>0.9999999697175816</v>
      </c>
      <c r="E106" s="2">
        <f t="shared" si="38"/>
        <v>9.596141994283938E-16</v>
      </c>
      <c r="F106" s="2">
        <f t="shared" si="39"/>
        <v>2.632397578491127E-08</v>
      </c>
      <c r="G106" s="2">
        <f t="shared" si="40"/>
        <v>0.9999999736760232</v>
      </c>
      <c r="H106" s="2"/>
      <c r="I106" s="2"/>
      <c r="J106" s="2"/>
      <c r="K106" s="2"/>
      <c r="L106" s="2"/>
    </row>
    <row r="107" spans="1:12" ht="15">
      <c r="A107" s="2">
        <f t="shared" si="41"/>
        <v>920</v>
      </c>
      <c r="B107" s="2">
        <f t="shared" si="35"/>
        <v>1.0208960723597601E-08</v>
      </c>
      <c r="C107" s="2">
        <f t="shared" si="36"/>
        <v>1.4584192082845977E-08</v>
      </c>
      <c r="D107" s="2">
        <f t="shared" si="37"/>
        <v>0.9999999752068472</v>
      </c>
      <c r="E107" s="2">
        <f t="shared" si="38"/>
        <v>6.562431162275646E-16</v>
      </c>
      <c r="F107" s="2">
        <f t="shared" si="39"/>
        <v>2.155224879161226E-08</v>
      </c>
      <c r="G107" s="2">
        <f t="shared" si="40"/>
        <v>0.9999999784477506</v>
      </c>
      <c r="H107" s="2"/>
      <c r="I107" s="2"/>
      <c r="J107" s="2"/>
      <c r="K107" s="2"/>
      <c r="L107" s="2"/>
    </row>
    <row r="108" spans="1:12" ht="15">
      <c r="A108" s="2">
        <f t="shared" si="41"/>
        <v>930</v>
      </c>
      <c r="B108" s="2">
        <f t="shared" si="35"/>
        <v>8.358390101374608E-09</v>
      </c>
      <c r="C108" s="2">
        <f t="shared" si="36"/>
        <v>1.1940530542539035E-08</v>
      </c>
      <c r="D108" s="2">
        <f t="shared" si="37"/>
        <v>0.9999999797010793</v>
      </c>
      <c r="E108" s="2">
        <f t="shared" si="38"/>
        <v>4.4877934054392895E-16</v>
      </c>
      <c r="F108" s="2">
        <f t="shared" si="39"/>
        <v>1.7645489070529023E-08</v>
      </c>
      <c r="G108" s="2">
        <f t="shared" si="40"/>
        <v>0.9999999823545105</v>
      </c>
      <c r="H108" s="2"/>
      <c r="I108" s="2"/>
      <c r="J108" s="2"/>
      <c r="K108" s="2"/>
      <c r="L108" s="2"/>
    </row>
    <row r="109" spans="1:12" ht="15">
      <c r="A109" s="2">
        <f t="shared" si="41"/>
        <v>940</v>
      </c>
      <c r="B109" s="2">
        <f t="shared" si="35"/>
        <v>6.843271022217988E-09</v>
      </c>
      <c r="C109" s="2">
        <f t="shared" si="36"/>
        <v>9.776082392898356E-09</v>
      </c>
      <c r="D109" s="2">
        <f t="shared" si="37"/>
        <v>0.9999999833806466</v>
      </c>
      <c r="E109" s="2">
        <f t="shared" si="38"/>
        <v>3.0690287108353235E-16</v>
      </c>
      <c r="F109" s="2">
        <f t="shared" si="39"/>
        <v>1.4446904682921862E-08</v>
      </c>
      <c r="G109" s="2">
        <f t="shared" si="40"/>
        <v>0.999999985553095</v>
      </c>
      <c r="H109" s="2"/>
      <c r="I109" s="2"/>
      <c r="J109" s="2"/>
      <c r="K109" s="2"/>
      <c r="L109" s="2"/>
    </row>
    <row r="110" spans="1:12" ht="15">
      <c r="A110" s="2">
        <f t="shared" si="41"/>
        <v>950</v>
      </c>
      <c r="B110" s="2">
        <f t="shared" si="35"/>
        <v>5.602796437537268E-09</v>
      </c>
      <c r="C110" s="2">
        <f t="shared" si="36"/>
        <v>8.003981313754324E-09</v>
      </c>
      <c r="D110" s="2">
        <f t="shared" si="37"/>
        <v>0.9999999863932222</v>
      </c>
      <c r="E110" s="2">
        <f t="shared" si="38"/>
        <v>2.0987902911296222E-16</v>
      </c>
      <c r="F110" s="2">
        <f t="shared" si="39"/>
        <v>1.1828125238077114E-08</v>
      </c>
      <c r="G110" s="2">
        <f t="shared" si="40"/>
        <v>0.9999999881718745</v>
      </c>
      <c r="H110" s="2"/>
      <c r="I110" s="2"/>
      <c r="J110" s="2"/>
      <c r="K110" s="2"/>
      <c r="L110" s="2"/>
    </row>
    <row r="111" spans="1:12" ht="15">
      <c r="A111" s="2">
        <f t="shared" si="41"/>
        <v>960</v>
      </c>
      <c r="B111" s="2">
        <f t="shared" si="35"/>
        <v>4.587181746647524E-09</v>
      </c>
      <c r="C111" s="2">
        <f t="shared" si="36"/>
        <v>6.553107082183331E-09</v>
      </c>
      <c r="D111" s="2">
        <f t="shared" si="37"/>
        <v>0.9999999888597112</v>
      </c>
      <c r="E111" s="2">
        <f t="shared" si="38"/>
        <v>1.4352816806790345E-16</v>
      </c>
      <c r="F111" s="2">
        <f t="shared" si="39"/>
        <v>9.684049943429198E-09</v>
      </c>
      <c r="G111" s="2">
        <f t="shared" si="40"/>
        <v>0.99999999031595</v>
      </c>
      <c r="H111" s="2"/>
      <c r="I111" s="2"/>
      <c r="J111" s="2"/>
      <c r="K111" s="2"/>
      <c r="L111" s="2"/>
    </row>
    <row r="112" spans="1:12" ht="15">
      <c r="A112" s="2">
        <f t="shared" si="41"/>
        <v>970</v>
      </c>
      <c r="B112" s="2">
        <f>$B$12*EXP(-$F$11*A112)</f>
        <v>3.755666765938289E-09</v>
      </c>
      <c r="C112" s="2">
        <f>(($B$12*$F$11)/($F$12-$F$11))*(EXP(-$F$11*A112)-EXP(-$F$12*A112))</f>
        <v>5.3652313167557656E-09</v>
      </c>
      <c r="D112" s="2">
        <f>$B$12-B112-C112</f>
        <v>0.9999999908791019</v>
      </c>
      <c r="E112" s="2">
        <f>$B$12*EXP(-$G$11*A112)</f>
        <v>9.815337490360155E-17</v>
      </c>
      <c r="F112" s="2">
        <f>(($B$12*$G$11)/($G$12-$G$11))*(EXP(-$G$11*A112)-EXP(-$G$12*A112))</f>
        <v>7.928629543894492E-09</v>
      </c>
      <c r="G112" s="2">
        <f>$B$12-E112-F112</f>
        <v>0.9999999920713704</v>
      </c>
      <c r="H112" s="2"/>
      <c r="I112" s="2"/>
      <c r="J112" s="2"/>
      <c r="K112" s="2"/>
      <c r="L112" s="2"/>
    </row>
    <row r="113" spans="1:12" ht="15">
      <c r="A113" s="2">
        <f>A112+10</f>
        <v>980</v>
      </c>
      <c r="B113" s="2">
        <f>$B$12*EXP(-$F$11*A113)</f>
        <v>3.074879879586606E-09</v>
      </c>
      <c r="C113" s="2">
        <f>(($B$12*$F$11)/($F$12-$F$11))*(EXP(-$F$11*A113)-EXP(-$F$12*A113))</f>
        <v>4.392680602666393E-09</v>
      </c>
      <c r="D113" s="2">
        <f>$B$12-B113-C113</f>
        <v>0.9999999925324395</v>
      </c>
      <c r="E113" s="2">
        <f>$B$12*EXP(-$G$11*A113)</f>
        <v>6.712330502545712E-17</v>
      </c>
      <c r="F113" s="2">
        <f>(($B$12*$G$11)/($G$12-$G$11))*(EXP(-$G$11*A113)-EXP(-$G$12*A113))</f>
        <v>6.491412865295715E-09</v>
      </c>
      <c r="G113" s="2">
        <f>$B$12-E113-F113</f>
        <v>0.999999993508587</v>
      </c>
      <c r="H113" s="2"/>
      <c r="I113" s="2"/>
      <c r="J113" s="2"/>
      <c r="K113" s="2"/>
      <c r="L113" s="2"/>
    </row>
    <row r="114" spans="1:12" ht="15">
      <c r="A114" s="2">
        <f>A113+10</f>
        <v>990</v>
      </c>
      <c r="B114" s="2">
        <f>$B$12*EXP(-$F$11*A114)</f>
        <v>2.517498719438278E-09</v>
      </c>
      <c r="C114" s="2">
        <f>(($B$12*$F$11)/($F$12-$F$11))*(EXP(-$F$11*A114)-EXP(-$F$12*A114))</f>
        <v>3.596423214783389E-09</v>
      </c>
      <c r="D114" s="2">
        <f>$B$12-B114-C114</f>
        <v>0.999999993886078</v>
      </c>
      <c r="E114" s="2">
        <f>$B$12*EXP(-$G$11*A114)</f>
        <v>4.5903037791268406E-17</v>
      </c>
      <c r="F114" s="2">
        <f>(($B$12*$G$11)/($G$12-$G$11))*(EXP(-$G$11*A114)-EXP(-$G$12*A114))</f>
        <v>5.314719362855292E-09</v>
      </c>
      <c r="G114" s="2">
        <f>$B$12-E114-F114</f>
        <v>0.9999999946852807</v>
      </c>
      <c r="H114" s="2"/>
      <c r="I114" s="2"/>
      <c r="J114" s="2"/>
      <c r="K114" s="2"/>
      <c r="L114" s="2"/>
    </row>
    <row r="115" spans="1:12" ht="15">
      <c r="A115" s="2">
        <f>A114+10</f>
        <v>1000</v>
      </c>
      <c r="B115" s="2">
        <f>$B$12*EXP(-$F$11*A115)</f>
        <v>2.061153622438558E-09</v>
      </c>
      <c r="C115" s="2">
        <f>(($B$12*$F$11)/($F$12-$F$11))*(EXP(-$F$11*A115)-EXP(-$F$12*A115))</f>
        <v>2.944502654963091E-09</v>
      </c>
      <c r="D115" s="2">
        <f>$B$12-B115-C115</f>
        <v>0.9999999949943438</v>
      </c>
      <c r="E115" s="2">
        <f>$B$12*EXP(-$G$11*A115)</f>
        <v>3.139131599177786E-17</v>
      </c>
      <c r="F115" s="2">
        <f>(($B$12*$G$11)/($G$12-$G$11))*(EXP(-$G$11*A115)-EXP(-$G$12*A115))</f>
        <v>4.3513241994183526E-09</v>
      </c>
      <c r="G115" s="2">
        <f>$B$12-E115-F115</f>
        <v>0.9999999956486758</v>
      </c>
      <c r="H115" s="2"/>
      <c r="I115" s="2"/>
      <c r="J115" s="2"/>
      <c r="K115" s="2"/>
      <c r="L115" s="2"/>
    </row>
    <row r="116" spans="1:12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</sheetData>
  <sheetProtection sheet="1" objects="1" scenarios="1"/>
  <printOptions/>
  <pageMargins left="0.75" right="0.75" top="1" bottom="1" header="0.5" footer="0.5"/>
  <pageSetup orientation="portrait" r:id="rId4"/>
  <headerFooter alignWithMargins="0">
    <oddHeader>&amp;C&amp;A</oddHeader>
    <oddFooter>&amp;CPage &amp;P</oddFooter>
  </headerFooter>
  <drawing r:id="rId3"/>
  <legacyDrawing r:id="rId2"/>
  <oleObjects>
    <oleObject progId="Mathcad" shapeId="1204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Flick Coleman</dc:creator>
  <cp:keywords/>
  <dc:description/>
  <cp:lastModifiedBy>Flick Coleman</cp:lastModifiedBy>
  <dcterms:created xsi:type="dcterms:W3CDTF">1997-08-22T13:00:10Z</dcterms:created>
  <dcterms:modified xsi:type="dcterms:W3CDTF">1999-06-23T00:53:13Z</dcterms:modified>
  <cp:category/>
  <cp:version/>
  <cp:contentType/>
  <cp:contentStatus/>
</cp:coreProperties>
</file>